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4075" windowHeight="12435" tabRatio="729"/>
  </bookViews>
  <sheets>
    <sheet name="Прил.2.3" sheetId="24" r:id="rId1"/>
    <sheet name="2.3.1.Переб.Свод" sheetId="12" r:id="rId2"/>
    <sheet name="2.3.1.1.Переб. СХод" sheetId="18" r:id="rId3"/>
    <sheet name="2.3.1.2.Переб. на буксире" sheetId="19" r:id="rId4"/>
    <sheet name="2.3.1.3.Переб.на прицепебез ДМ" sheetId="20" r:id="rId5"/>
    <sheet name="2.3.1.4.Переб. на прицепе с ДМ" sheetId="23" r:id="rId6"/>
    <sheet name="2.3.1.5.Переб. РД" sheetId="21" r:id="rId7"/>
    <sheet name="2.3.2.Вахтовая надбавка" sheetId="16" r:id="rId8"/>
    <sheet name="2.3.3.Вахтовый метод" sheetId="13" r:id="rId9"/>
    <sheet name="2.3.4.Перевозка 3 км" sheetId="11" r:id="rId10"/>
    <sheet name="2.3.5.СМОНУТ" sheetId="10" r:id="rId11"/>
    <sheet name="2.3.6.Командировка" sheetId="14" r:id="rId12"/>
    <sheet name="03_Информлист" sheetId="7" state="hidden" r:id="rId13"/>
    <sheet name="04_Участник" sheetId="8" state="hidden" r:id="rId14"/>
    <sheet name="05_Режим" sheetId="9" state="hidden" r:id="rId15"/>
  </sheets>
  <externalReferences>
    <externalReference r:id="rId16"/>
  </externalReferences>
  <definedNames>
    <definedName name="Индекс_МТР" comment="Параметр 05: Индекс МТР (для расчета прочих и  лимитированных затрат)">#REF!</definedName>
    <definedName name="Индекс_оборуд" comment="Параметр 06: Индекс на оборудование">#REF!</definedName>
    <definedName name="Индекс_перевоз" comment="Параметр 08: Индекс на перевозки автомобильным транспортом">#REF!</definedName>
    <definedName name="Индекс_ПНР" comment="Параметр 07: Индекс ПНР">#REF!</definedName>
    <definedName name="Индекс_Проч" comment="Параметр 10: Индекс для Прочих">#REF!</definedName>
    <definedName name="Индекс_ПРР" comment="Параметр 09: Индекс на погрузо-разгрузочные работы">#REF!</definedName>
    <definedName name="Индекс_ФОТ" comment="Параметр 01: Индекс оплаты труда основных рабочих">#REF!</definedName>
    <definedName name="Индекс_ЭММ" comment="Параметр 04: Индекс эксплуатации машин и механизмов">#REF!</definedName>
    <definedName name="Итог_Затр_лежнев_дор_настил" comment="Вспомог. 06: в составе НМЦ в текущих ценах - Затраты на лежневую дорогу/настил">#REF!</definedName>
    <definedName name="Итог_Затр_ПНР_с_непредвид" comment="Вспомог. 04: в составе НМЦ в текущих ценах - Затраты на ПНР с учетом непредвиденных расходов">#REF!</definedName>
    <definedName name="Итог_Затр_Подрядчик_Матер" comment="Вспомог. 02: в составе НМЦ в текущих ценах - Затраты на Материалы поставки подрядчика">#REF!</definedName>
    <definedName name="Итог_Затр_Подрядчик_Оборуд" comment="Вспомог. 03: в составе НМЦ в текущих ценах - Затраты на Оборудование поставки подрядчика">#REF!</definedName>
    <definedName name="Итог_Затр_СМР_без_ТМЦ_ПНР" comment="Вспомог. 01: в составе НМЦ в текущих ценах - затраты на СМР без учета ТМЦ и ПНР">#REF!</definedName>
    <definedName name="Итог_Затр_ТМЦ_пост_Зак" comment="Вспомог. 05: Затраты на ТМЦ поставки Заказчика">#REF!</definedName>
    <definedName name="Итог_Стоим_ИНДЕКСАЦИЯ_с_НДС" comment="Итог 02: Приращение к текущей НМЦ для приведения к прогнозному уровню, тыс. руб. с НДС">#REF!</definedName>
    <definedName name="Итог_Стоим_ПРГНЗ_цены_с_НДС" comment="Итог 03: НМЦ, итоговое значение в прогнозных ценах, тыс. руб. с НДС">#REF!</definedName>
    <definedName name="Итог_Стоим_ТЕКУЩ_цены_с_НДС" comment="Итог 01: НМЦ, итоговое значение в текущих ценах, тыс. руб. с НДС">#REF!</definedName>
    <definedName name="Коэф_НР" comment="Параметр 16: Коэффициент к норме накладных расходов">#REF!</definedName>
    <definedName name="Коэф_СП" comment="Параметр 17: Коэффициент к норме сметной прибыли">#REF!</definedName>
    <definedName name="КоэфРК" comment="Параметр 02: Районный коэффициент">#REF!</definedName>
    <definedName name="КоэфСН" comment="Параметр 03: Северная надбавка">#REF!</definedName>
    <definedName name="Нач_Деф_Лежневка" comment="Параметр 14: Начальный Годовой индекс-дефлятор цен на затраты по устройству леж. дор./настила">#REF!</definedName>
    <definedName name="Нач_Деф_Материалы" comment="Параметр 12: Начальный Годовой индекс-дефлятор цен на материалы">#REF!</definedName>
    <definedName name="Нач_Деф_Оборуд" comment="Параметр 13: Начальный Годовой индекс-дефлятор цен на оборудование">#REF!</definedName>
    <definedName name="Нач_Деф_Работы" comment="Параметр 11: Начальный Годовой индекс-дефлятор цен на СМР, ПНР без учета ТМЦ">#REF!</definedName>
    <definedName name="НормВЗиС" comment="Параметр 19: Основная норма по ВЗиС для работа Лота">#REF!</definedName>
    <definedName name="НормЗимУд" comment="Параметр 20: Основная норма зимнего удорожания по работам Лота">#REF!</definedName>
    <definedName name="НормЛежн" comment="Параметр 15: нормативная стоимость работ по устройству лежневой дороги/настила за 1м 2 ">#REF!</definedName>
    <definedName name="НормНепревид" comment="Параметр 18: Норма непредвиденных расходов">#REF!</definedName>
    <definedName name="Работа_машин" comment="Вспомог. 08: Итог столбца Формуляра №24 «ЭММ/ работа», машино-часы">#REF!</definedName>
    <definedName name="РВ_Заказчик_Матер" comment="Параметр 24: Сумма Мат. ПЗ из итога разделительной ведомости в тыс. руб. без НДС">#REF!</definedName>
    <definedName name="РВ_Заказчик_Обор" comment="Параметр 21: Сумма Обор. ПЗ из итога разделительной ведомости в тыс. руб. без НДС">#REF!</definedName>
    <definedName name="РВ_Подрядч_Матер" comment="Параметр 22: Сумма Мат. ПП из итога разделительной ведомости в тыс. руб. без НДС">#REF!</definedName>
    <definedName name="РВ_Подрядч_Обор" comment="Параметр 23: Сумма Обор. ПП из итога разделительной ведомости в тыс. руб. без НДС">#REF!</definedName>
    <definedName name="Труд_механизаторов" comment="Вспомог. 09: Итог столбца Формуляра №26 «ЭММ/ Механизаторы/ Трудозатраты», чел-час">#REF!</definedName>
    <definedName name="Труд_осн_рабочих" comment="Вспомог. 07: Итог столбца Формуляра №22 «Трудозатраты основных рабочих», чел-час">#REF!</definedName>
  </definedNames>
  <calcPr calcId="145621"/>
</workbook>
</file>

<file path=xl/calcChain.xml><?xml version="1.0" encoding="utf-8"?>
<calcChain xmlns="http://schemas.openxmlformats.org/spreadsheetml/2006/main">
  <c r="D36" i="21" l="1"/>
  <c r="E29" i="21"/>
  <c r="G28" i="21"/>
  <c r="G29" i="21"/>
  <c r="G57" i="23"/>
  <c r="G50" i="23"/>
  <c r="G51" i="23" s="1"/>
  <c r="G47" i="23"/>
  <c r="G48" i="23" s="1"/>
  <c r="G44" i="23"/>
  <c r="G43" i="23"/>
  <c r="E34" i="23"/>
  <c r="G13" i="23"/>
  <c r="H46" i="20"/>
  <c r="H47" i="20" s="1"/>
  <c r="H43" i="20"/>
  <c r="E32" i="20"/>
  <c r="E42" i="20" s="1"/>
  <c r="H42" i="20" s="1"/>
  <c r="H13" i="20"/>
  <c r="H43" i="19"/>
  <c r="H44" i="19" s="1"/>
  <c r="E31" i="19"/>
  <c r="D40" i="19" s="1"/>
  <c r="H40" i="19" s="1"/>
  <c r="H41" i="19" s="1"/>
  <c r="H13" i="19"/>
  <c r="E30" i="18"/>
  <c r="D38" i="18" s="1"/>
  <c r="G38" i="18" s="1"/>
  <c r="G39" i="18" s="1"/>
  <c r="G40" i="18" s="1"/>
  <c r="G41" i="18" s="1"/>
  <c r="G12" i="18"/>
  <c r="D38" i="21"/>
  <c r="D39" i="21"/>
  <c r="D40" i="21"/>
  <c r="D35" i="21"/>
  <c r="D37" i="21"/>
  <c r="D31" i="16"/>
  <c r="D33" i="16" s="1"/>
  <c r="F30" i="16"/>
  <c r="D30" i="16"/>
  <c r="D34" i="16" s="1"/>
  <c r="D35" i="16" s="1"/>
  <c r="D32" i="16"/>
  <c r="G14" i="12"/>
  <c r="G13" i="12"/>
  <c r="G12" i="12"/>
  <c r="G11" i="12"/>
  <c r="G10" i="12"/>
  <c r="F30" i="14"/>
  <c r="F29" i="14"/>
  <c r="F28" i="14"/>
  <c r="F27" i="14"/>
  <c r="F26" i="14"/>
  <c r="F31" i="14" s="1"/>
  <c r="F32" i="14" s="1"/>
  <c r="D52" i="13"/>
  <c r="D51" i="13"/>
  <c r="D50" i="13"/>
  <c r="D48" i="13"/>
  <c r="D45" i="13"/>
  <c r="D46" i="13" s="1"/>
  <c r="D53" i="13" s="1"/>
  <c r="D54" i="13" s="1"/>
  <c r="D44" i="13"/>
  <c r="F13" i="13"/>
  <c r="D34" i="11"/>
  <c r="D33" i="11"/>
  <c r="D38" i="11" s="1"/>
  <c r="F14" i="11"/>
  <c r="F45" i="10"/>
  <c r="E45" i="10"/>
  <c r="G45" i="10" s="1"/>
  <c r="F44" i="10"/>
  <c r="E44" i="10"/>
  <c r="G44" i="10" s="1"/>
  <c r="G46" i="10" s="1"/>
  <c r="G47" i="10" s="1"/>
  <c r="F38" i="10"/>
  <c r="G38" i="10"/>
  <c r="G39" i="10"/>
  <c r="G40" i="10" s="1"/>
  <c r="F37" i="10"/>
  <c r="G37" i="10"/>
  <c r="E29" i="10"/>
  <c r="D5" i="8"/>
  <c r="C12" i="7"/>
  <c r="C11" i="7"/>
  <c r="G15" i="12" l="1"/>
  <c r="G48" i="10"/>
  <c r="G49" i="10" s="1"/>
  <c r="D36" i="11"/>
  <c r="D39" i="11" s="1"/>
  <c r="D40" i="11" s="1"/>
  <c r="D36" i="16"/>
  <c r="G45" i="23"/>
  <c r="H44" i="20"/>
  <c r="H48" i="20" s="1"/>
  <c r="H49" i="20" s="1"/>
  <c r="H50" i="20" s="1"/>
  <c r="G58" i="23"/>
  <c r="G59" i="23" s="1"/>
  <c r="H45" i="19"/>
  <c r="H46" i="19" l="1"/>
  <c r="H47" i="19"/>
</calcChain>
</file>

<file path=xl/sharedStrings.xml><?xml version="1.0" encoding="utf-8"?>
<sst xmlns="http://schemas.openxmlformats.org/spreadsheetml/2006/main" count="1095" uniqueCount="661">
  <si>
    <t>%</t>
  </si>
  <si>
    <t>год</t>
  </si>
  <si>
    <t>Название поля</t>
  </si>
  <si>
    <t>Данные</t>
  </si>
  <si>
    <t>Название ОГ</t>
  </si>
  <si>
    <t>Номер бизнес-единицы в SAP</t>
  </si>
  <si>
    <t>Название проекта</t>
  </si>
  <si>
    <t>ПРМ Роспан</t>
  </si>
  <si>
    <t>Код проекта в SAP и ПКВ</t>
  </si>
  <si>
    <t>ХХХХ-1744-ХХХХХХХХХХ</t>
  </si>
  <si>
    <t>Название объекта</t>
  </si>
  <si>
    <t>Исполнитель расчета (ФИО)</t>
  </si>
  <si>
    <t>Сидоров М.А.</t>
  </si>
  <si>
    <t>Тип объекта</t>
  </si>
  <si>
    <t>Трубопровод</t>
  </si>
  <si>
    <t>Сметная трудоемкость основных рабочих, чел.-часов</t>
  </si>
  <si>
    <t>Сметная трудоемкость механизаторов, чел.-часов</t>
  </si>
  <si>
    <t>Средний разряд основных рабочих</t>
  </si>
  <si>
    <t>Письмо ДМиККС №112-ХХХХХХ от ХХ.ХХ.ХХХХ</t>
  </si>
  <si>
    <t>Макропараметры</t>
  </si>
  <si>
    <t>Письмо ДСПиО №ХХ-ХХХХХХ от ХХ.ХХ.ХХХХ</t>
  </si>
  <si>
    <t>Регион строительства (Ценовой)</t>
  </si>
  <si>
    <t>ЯНАО</t>
  </si>
  <si>
    <t>да</t>
  </si>
  <si>
    <t>нет</t>
  </si>
  <si>
    <t>Сметно-нормативная база</t>
  </si>
  <si>
    <t>ФСНБ 2020</t>
  </si>
  <si>
    <t>1.1</t>
  </si>
  <si>
    <t>1.2</t>
  </si>
  <si>
    <t>1.3</t>
  </si>
  <si>
    <t>1.4</t>
  </si>
  <si>
    <t>1.5</t>
  </si>
  <si>
    <t>2.1</t>
  </si>
  <si>
    <t>2.2</t>
  </si>
  <si>
    <t>2.3</t>
  </si>
  <si>
    <t>2.4</t>
  </si>
  <si>
    <t>3.1</t>
  </si>
  <si>
    <t>3.2</t>
  </si>
  <si>
    <t>3.3</t>
  </si>
  <si>
    <t>3.4</t>
  </si>
  <si>
    <t>Информационный лист к расчету стоимости объекта</t>
  </si>
  <si>
    <t>I. Общие данные</t>
  </si>
  <si>
    <t>1.6</t>
  </si>
  <si>
    <t>1.7</t>
  </si>
  <si>
    <t>1.8</t>
  </si>
  <si>
    <t>1.9</t>
  </si>
  <si>
    <t>1.10</t>
  </si>
  <si>
    <t>II. Сценарные условия</t>
  </si>
  <si>
    <t>III. Факторы отдельных директив Компании</t>
  </si>
  <si>
    <t>2.5</t>
  </si>
  <si>
    <t>Зона строительства</t>
  </si>
  <si>
    <t>IV</t>
  </si>
  <si>
    <t>2.6</t>
  </si>
  <si>
    <t>Способ определения стоимости (объекты-аналоги/РД/УЕР)</t>
  </si>
  <si>
    <t>РД</t>
  </si>
  <si>
    <t>IV. Прочее</t>
  </si>
  <si>
    <t>4.1</t>
  </si>
  <si>
    <t>Индексы к статьям прямых затрат</t>
  </si>
  <si>
    <t>4.2</t>
  </si>
  <si>
    <t>Наличие главной государственной экспертизы (ГГЭ)</t>
  </si>
  <si>
    <t>Наличие ведомственной экспертизы (ВЭ)</t>
  </si>
  <si>
    <t>(добавить строки в случае доведения дополнительных директив)</t>
  </si>
  <si>
    <t>№№</t>
  </si>
  <si>
    <t>км</t>
  </si>
  <si>
    <t>шт</t>
  </si>
  <si>
    <t>Данные участника закупки</t>
  </si>
  <si>
    <t>Поле</t>
  </si>
  <si>
    <t>Название участника</t>
  </si>
  <si>
    <t>ООО Строительно-монтажная компания</t>
  </si>
  <si>
    <t>ИНН Участника</t>
  </si>
  <si>
    <t>Версия расчета</t>
  </si>
  <si>
    <t>Версия 1</t>
  </si>
  <si>
    <t>Дата подготовки расчета</t>
  </si>
  <si>
    <t>Комментарии участника</t>
  </si>
  <si>
    <t>(заполняется при необходимости)</t>
  </si>
  <si>
    <t>Таблица заполняется участником закупки при использовании формы в качестве формуляра коммерческого предложения.</t>
  </si>
  <si>
    <t>Вспомогательные данные для автоматизированной обработки формуляра</t>
  </si>
  <si>
    <t>Установка режима формуляра (0 - расчет НМЦ, 1 - КП Участника)</t>
  </si>
  <si>
    <t>Форма в режиме расчета НМЦ</t>
  </si>
  <si>
    <t>Форма в режиме Коммерческого предложения участника</t>
  </si>
  <si>
    <t>Газосборный трубопровод с метанолопроводом К-109 т.вр. К-109</t>
  </si>
  <si>
    <t>АО Роспан Интернешнл</t>
  </si>
  <si>
    <t>Лежневые дороги (да/нет)</t>
  </si>
  <si>
    <t>Шнековое бурение (требующее учета директив по письму №ЭЛ-15163 от 09.10.2018 (п.3 №П-2620-ИС от 06.04.2018) да/нет</t>
  </si>
  <si>
    <t>Крановая техника повышенной грузоподъёмности (да/ нет)</t>
  </si>
  <si>
    <r>
      <t xml:space="preserve">← </t>
    </r>
    <r>
      <rPr>
        <sz val="10"/>
        <rFont val="Arial"/>
        <family val="2"/>
        <charset val="204"/>
      </rPr>
      <t>Выбрать</t>
    </r>
  </si>
  <si>
    <t>Заказчик</t>
  </si>
  <si>
    <t>Подрядчик</t>
  </si>
  <si>
    <t>Наименование объекта:</t>
  </si>
  <si>
    <t>Основание (шифр проекта):</t>
  </si>
  <si>
    <t>Исходные данные</t>
  </si>
  <si>
    <t>№ п/п</t>
  </si>
  <si>
    <t>Наименование показателя, (обозначение)</t>
  </si>
  <si>
    <t>Ед.изм</t>
  </si>
  <si>
    <t>Значение</t>
  </si>
  <si>
    <t>Общая численность работников, (N)****</t>
  </si>
  <si>
    <t>чел.</t>
  </si>
  <si>
    <t>Продолжительность строительства, (Тв(год))</t>
  </si>
  <si>
    <t>Общая площадь, подлежащая обработки</t>
  </si>
  <si>
    <t>Га</t>
  </si>
  <si>
    <t>Количество обработок территории с учетом срока строительства, (Кобр)</t>
  </si>
  <si>
    <t>шт.</t>
  </si>
  <si>
    <t>Применяемый Инсектицид (марка, расход)</t>
  </si>
  <si>
    <t>л/Га</t>
  </si>
  <si>
    <t>Норма расхода на человека в год (норма на обработку 1 Га)</t>
  </si>
  <si>
    <t>Цена на ед.изм / значение, руб.</t>
  </si>
  <si>
    <t>Исходные данные Заказчика для составления сметной документации</t>
  </si>
  <si>
    <t>Обеспечение работников СИЗ и набором репеллентов, затраты на вакцинацию</t>
  </si>
  <si>
    <t>6</t>
  </si>
  <si>
    <t>Средства защиты на год (костюм для защиты от вредных биологических факторов), (СЗ)</t>
  </si>
  <si>
    <t>1/3 **</t>
  </si>
  <si>
    <t>Набор репеллентов:</t>
  </si>
  <si>
    <t>7.1</t>
  </si>
  <si>
    <r>
      <t>Аэрозоль для защиты от гнуса и мошки или крем в тубе для защиты от гнуса и мошки</t>
    </r>
    <r>
      <rPr>
        <sz val="11"/>
        <color indexed="10"/>
        <rFont val="Times New Roman"/>
        <family val="1"/>
        <charset val="204"/>
      </rPr>
      <t xml:space="preserve"> </t>
    </r>
  </si>
  <si>
    <t>Расход</t>
  </si>
  <si>
    <t>мл.</t>
  </si>
  <si>
    <t>400мл **</t>
  </si>
  <si>
    <t>7.2</t>
  </si>
  <si>
    <t>Аэрозоль для защиты от клещей</t>
  </si>
  <si>
    <t>100мл **</t>
  </si>
  <si>
    <t>7.3</t>
  </si>
  <si>
    <r>
      <t>Средство после укусов (бальзам)</t>
    </r>
    <r>
      <rPr>
        <sz val="11"/>
        <color indexed="10"/>
        <rFont val="Times New Roman"/>
        <family val="1"/>
        <charset val="204"/>
      </rPr>
      <t xml:space="preserve"> </t>
    </r>
  </si>
  <si>
    <t xml:space="preserve">Вакцина от клещевого энцефалита, малярии </t>
  </si>
  <si>
    <t>шт. ***</t>
  </si>
  <si>
    <t xml:space="preserve">Обработка территории </t>
  </si>
  <si>
    <t>9</t>
  </si>
  <si>
    <t>Цена обработки территории</t>
  </si>
  <si>
    <t>10</t>
  </si>
  <si>
    <t>Применяемый Инсектицид для обработки территории</t>
  </si>
  <si>
    <t>л / Га</t>
  </si>
  <si>
    <t>11</t>
  </si>
  <si>
    <t>Расчет стоимости затрат, в текущих ценах по состоянию ______ 20__ года (руб. без учета НДС)</t>
  </si>
  <si>
    <t xml:space="preserve">Наименование затрат </t>
  </si>
  <si>
    <t>Ед. изм.</t>
  </si>
  <si>
    <t>Кол-во на период строительства на человека
(Норма расхода х Тв(год)</t>
  </si>
  <si>
    <t xml:space="preserve">Цена за ед.изм. </t>
  </si>
  <si>
    <t>Стоимость затрат на период строительства
(ст. 4 х ст.5)</t>
  </si>
  <si>
    <t>Раздел 1. Обеспечение работников СИЗ и набором репеллентов, затраты на вакцинацию</t>
  </si>
  <si>
    <t>Аэрозоль для защиты от гнуса и мошки или крем в тубе для защиты от гнуса и мошки</t>
  </si>
  <si>
    <t xml:space="preserve">Вакцинация от клещевого энцефалита, малярии </t>
  </si>
  <si>
    <t>Итого на 1 человека:</t>
  </si>
  <si>
    <t>Итого по разделу 1 на общую численность работников:</t>
  </si>
  <si>
    <t xml:space="preserve">Раздел 2. Обработка территории </t>
  </si>
  <si>
    <t>Кол-во</t>
  </si>
  <si>
    <t>Стоимость затрат (ст.4 х ст.5)</t>
  </si>
  <si>
    <t>Обработка территории</t>
  </si>
  <si>
    <t>Стоимость Инсектицида</t>
  </si>
  <si>
    <t>л</t>
  </si>
  <si>
    <t>Итого по разделу 2 на одну обработку:</t>
  </si>
  <si>
    <t>Итого по разделу 2 с учетом общего количества обработок</t>
  </si>
  <si>
    <t>Всего по расчету в текущих ценах</t>
  </si>
  <si>
    <t xml:space="preserve">Всего по расчету в ценах на 01.01.2000 </t>
  </si>
  <si>
    <t>Составил:______________________________________</t>
  </si>
  <si>
    <t>Проверил:______________________________________</t>
  </si>
  <si>
    <t>Примечание:</t>
  </si>
  <si>
    <t>*</t>
  </si>
  <si>
    <t>Перечень мероприятий (состав статей затрат) определяются ПОС. Мероприятия (затраты), отсутствующие в ПОС в расчет не включаются</t>
  </si>
  <si>
    <t>Конретные марки используемых в расчете средств, препаратов и т.д. , при необходимости указывать с примечанием - "эквивалент/аналог"</t>
  </si>
  <si>
    <t xml:space="preserve">** </t>
  </si>
  <si>
    <t>Нормы расхода определенные Приказом Министерства труда и социальной защиты от 09.12.2014 №997Н, пункт 7, указаны справочно</t>
  </si>
  <si>
    <t>***</t>
  </si>
  <si>
    <t>Норма расхода определяется в соответствии с инструкцией по применению конкретного препарата</t>
  </si>
  <si>
    <t>****</t>
  </si>
  <si>
    <t>Работники всех профессий и должностей, выполняющих работу (Приказ Министерства труда и социальной защиты от 09.12.2014 №997Н, пункт 7)</t>
  </si>
  <si>
    <t xml:space="preserve">***** </t>
  </si>
  <si>
    <t>В образце расчета использованы условные данные, за исключением данных указанных в примечании «**».</t>
  </si>
  <si>
    <t>Наименование, (обозначение)</t>
  </si>
  <si>
    <t>Ед. изм</t>
  </si>
  <si>
    <t>Продолжительность рабочей смены (с учетом обеденного перерыва), (Тсм)*</t>
  </si>
  <si>
    <t>час</t>
  </si>
  <si>
    <t>Продолжительность строительства, (Тдн)</t>
  </si>
  <si>
    <t>рабочие дни</t>
  </si>
  <si>
    <t>Количество работников, ежедневно перевозимых в смену, (Мр)**</t>
  </si>
  <si>
    <t>чел</t>
  </si>
  <si>
    <t>Общее расстояние от пункта сбора до объекта строительства, в том числе, (Р):</t>
  </si>
  <si>
    <t>- дороги с усовершенствованным покрытием (асфальтобетонные, цементобетонные, брусчатые, гудронированные, клинкерные), (Рас,цб)</t>
  </si>
  <si>
    <t>- дороги с твердым покрытием (булыжные, щебеночные, гравийные) и грунтованные улучшенные, (Рщ)</t>
  </si>
  <si>
    <t>4.3</t>
  </si>
  <si>
    <t>- дороги естественные грунтовые, автозимники, (Ргр)</t>
  </si>
  <si>
    <t>Средняя скорость движения транспортного средства (автобус) по:***</t>
  </si>
  <si>
    <t>6.1</t>
  </si>
  <si>
    <t>- дороги с усовершенствованным покрытием (асфальтобетонные, цементобетонные, брусчатые, гудронированные, клинкерные), (V1)</t>
  </si>
  <si>
    <t>км/ч</t>
  </si>
  <si>
    <t>6.2</t>
  </si>
  <si>
    <t>- дороги с твердым покрытием (булыжные, щебеночные, гравийные) и грунтованные улучшенные, (V2)</t>
  </si>
  <si>
    <t>6.3</t>
  </si>
  <si>
    <t>- дороги естественные грунтовые, автозимники, (V3)</t>
  </si>
  <si>
    <t>Время стоянки вахтового автомобиля в местах посадки и высадки, (Вст)</t>
  </si>
  <si>
    <t>Транспортное средство****</t>
  </si>
  <si>
    <t>8.1</t>
  </si>
  <si>
    <t>Марка транспортного средства</t>
  </si>
  <si>
    <t>8.2</t>
  </si>
  <si>
    <t>Вместимость транспортного средства, (Вавт)</t>
  </si>
  <si>
    <t>мест</t>
  </si>
  <si>
    <t>8.3</t>
  </si>
  <si>
    <t>Стоимость эксплуатациии 1 маш-час транспортного средства (автобус), (Цавт)*****</t>
  </si>
  <si>
    <t xml:space="preserve">руб. </t>
  </si>
  <si>
    <t>8.4</t>
  </si>
  <si>
    <t>Стоимость 1-го маш-часа простоя транспортрого средства (автобус),  (Цавт.прост)*****</t>
  </si>
  <si>
    <t>руб</t>
  </si>
  <si>
    <t>руб.</t>
  </si>
  <si>
    <t>Индекс перевода в текущие цены на прочие работы и затраты по состоянию на ______</t>
  </si>
  <si>
    <t>Расчет затрат</t>
  </si>
  <si>
    <t>Наименование</t>
  </si>
  <si>
    <t xml:space="preserve">Формула </t>
  </si>
  <si>
    <t>Количество транспортных средств для ежедневных перевозок, (Nавт)******</t>
  </si>
  <si>
    <t>Мр/Вавт</t>
  </si>
  <si>
    <t>Время перевозки в одну сторону, (Тч)</t>
  </si>
  <si>
    <t>час.</t>
  </si>
  <si>
    <t>(Рас.цб/V1 + Pщ/V2 + Ргр/V3 + Вст)</t>
  </si>
  <si>
    <t>12.1</t>
  </si>
  <si>
    <t>Стоимость перевозки (в обе стороны - К=2), транспортное средство возвращается на базу с объекта строительства (К=2), Зп</t>
  </si>
  <si>
    <t>Тдн х Nавт х (Тч) х 2 х 2 х Цавт)</t>
  </si>
  <si>
    <t>или</t>
  </si>
  <si>
    <t>12.2</t>
  </si>
  <si>
    <t>Стоимость перевозки (в обе стороны - К=2), транспортное средство не возвращается с объекта строительства (с учетом времени простоя транспортного средства на объекте строительства), Зп</t>
  </si>
  <si>
    <t>Тдн х Nавт х [(Тч) х 2 х Цавт + (Тсм х Цавт.прост)]</t>
  </si>
  <si>
    <t>13</t>
  </si>
  <si>
    <t>14</t>
  </si>
  <si>
    <t xml:space="preserve">Средние скорости в зависимости от типа покрытий дорог указаны справочно, в соответствии с Приложением 6 к Методике определения затрат, связанных с осуществлением строительно-монтажных работ вахтовым методом, утвержденной Приказом Минстроя РФ от 15.06.2020 № 318/пр;
</t>
  </si>
  <si>
    <t>Необходимо выбирать наиболее экономически целесообразную марку транспортного средства в зависимости от количества перевозимых работников.</t>
  </si>
  <si>
    <t>*****</t>
  </si>
  <si>
    <t>******</t>
  </si>
  <si>
    <t>Nавт необходимо округлять до целого значения в большую сторону.</t>
  </si>
  <si>
    <t>*******</t>
  </si>
  <si>
    <t>В образце расчета использованы условные данные.</t>
  </si>
  <si>
    <t>ОБРАЗЕЦ РАСЧЕТА ЗАТРАТ, СВЯЗАННЫХ С ОСУЩЕСТВЛЕНИЕМ РАБОТ ВАХТОВЫМ МЕТОДОМ (В ТЕКУЩИХ ЦЕНАХ БЕЗ УЧЕТА НДС) *********</t>
  </si>
  <si>
    <t>Наименование показателя/статьи затрат (обозначение)</t>
  </si>
  <si>
    <t>Город доставки / пересадки, (Б1)</t>
  </si>
  <si>
    <t>Место временного поселения (вахтовый поселок), (Б2)</t>
  </si>
  <si>
    <t>Расстояние от Б1 до Б2, в том числе (Р2):</t>
  </si>
  <si>
    <t>Среднемесячное количество работающих, привлекаемых на вахту (все категории работающих на вахте и обслуживающих вахтовый поселок), (Смес) **</t>
  </si>
  <si>
    <t>Продолжительность вахты, (Тв(мес))</t>
  </si>
  <si>
    <t>мес</t>
  </si>
  <si>
    <t>Продолжительность строительства, (Тмес)</t>
  </si>
  <si>
    <t>календ. дни</t>
  </si>
  <si>
    <t>Количество дней пребывания в пункте сбора  - минимальное количество дней ,(ТднБп)</t>
  </si>
  <si>
    <t>Количество дней пребывания в пункте доставки / пересадки, (ТднБ1)</t>
  </si>
  <si>
    <t>Общее количество дней нахождения работников в пути в одну сторону, (Тдн.п.)</t>
  </si>
  <si>
    <t>Пункт (пункты) сбора), (Бп)</t>
  </si>
  <si>
    <t>Расходы по найму жилого помещения в пункте сбора в расчете на 1 койко-место (ЖпБп)*******</t>
  </si>
  <si>
    <t>руб/сутки</t>
  </si>
  <si>
    <t>Расходы по найму жилого помещения в городе доставки/пересадки в расчете на койко-место, (ЖпБ1)*******</t>
  </si>
  <si>
    <t>Расходы по найму/содержанию жилого помещения вахтового поселка в расчете на койко-место, (ЖпБ2)*******</t>
  </si>
  <si>
    <t>Стоимость проезда на 1 работника поездом/авиа в одном направлении в текущих ценах (Бп-Б1), (Пер1) ***</t>
  </si>
  <si>
    <t xml:space="preserve">руб </t>
  </si>
  <si>
    <t>Транспортное средство</t>
  </si>
  <si>
    <t>16.1</t>
  </si>
  <si>
    <t>Марка транспортного средства для перевозки работников от пункта Б1 до Б2 ****</t>
  </si>
  <si>
    <t>16.2</t>
  </si>
  <si>
    <t>Вместимость транспортного средства, определяется техническими характеристиками (автобус), (Вавт)</t>
  </si>
  <si>
    <t>16.3</t>
  </si>
  <si>
    <t xml:space="preserve">Стоимость эксплуатациии 1 маш-час транспортного средства (автобус). (Цавт)******** </t>
  </si>
  <si>
    <t>Средняя скорость транспортного средства:*****</t>
  </si>
  <si>
    <t>18.1</t>
  </si>
  <si>
    <t>18.2</t>
  </si>
  <si>
    <t>18.3</t>
  </si>
  <si>
    <t>Время стоянки транспортного средства (автобус) в местах посадки и высадки, (Вст)</t>
  </si>
  <si>
    <t>Формула расчета</t>
  </si>
  <si>
    <t>Перевозки автомобильным транспортом</t>
  </si>
  <si>
    <t>Количество транспортных средств для перевозки работников от Б1 до Б2,  с округлением до целого числа, (Nавт)******</t>
  </si>
  <si>
    <t xml:space="preserve"> Смес/Вавт</t>
  </si>
  <si>
    <t>Продолжительность автомобильных перевозок в обе стороны от Б1 до Б2, (Тпроезд)</t>
  </si>
  <si>
    <t>(Рас,цб//V1 + Рщ/V2 + Ргр//V3)*2 + Вст</t>
  </si>
  <si>
    <r>
      <t xml:space="preserve">Общая стоимость перевозок вахтовых работников автомобильным транспортом от Б1 до Б2, </t>
    </r>
    <r>
      <rPr>
        <b/>
        <sz val="11"/>
        <rFont val="Times New Roman"/>
        <family val="1"/>
        <charset val="204"/>
      </rPr>
      <t>(Савт)</t>
    </r>
  </si>
  <si>
    <t>Цавт х Тпроезд  х Nавт х Тмес/Тв(мес)</t>
  </si>
  <si>
    <t>Проезд жд или авиа транспортом</t>
  </si>
  <si>
    <r>
      <t xml:space="preserve">Стоимость проезда вахтовых работающих поездом/авиа от Бп до Б1 за весь период строительства (в обе стороны), </t>
    </r>
    <r>
      <rPr>
        <b/>
        <sz val="11"/>
        <rFont val="Times New Roman"/>
        <family val="1"/>
        <charset val="204"/>
      </rPr>
      <t>(Спр)</t>
    </r>
    <r>
      <rPr>
        <sz val="11"/>
        <rFont val="Times New Roman"/>
        <family val="1"/>
        <charset val="204"/>
      </rPr>
      <t>, где 2 - коэффициент учитывающий проезд в обе стороны</t>
    </r>
  </si>
  <si>
    <t>Смеc х 2 х Тмес/Тв(мес) х Пер1</t>
  </si>
  <si>
    <t>Проживание</t>
  </si>
  <si>
    <r>
      <t>Проживание вахтовых работающих за весь период строительства в пункте сбора (</t>
    </r>
    <r>
      <rPr>
        <b/>
        <sz val="11"/>
        <rFont val="Times New Roman"/>
        <family val="1"/>
        <charset val="204"/>
      </rPr>
      <t>СжпБп</t>
    </r>
    <r>
      <rPr>
        <sz val="11"/>
        <rFont val="Times New Roman"/>
        <family val="1"/>
        <charset val="204"/>
      </rPr>
      <t>)</t>
    </r>
  </si>
  <si>
    <t>ЖпБп х ТднБп х Смес х Тмес/Тв(мес)</t>
  </si>
  <si>
    <r>
      <t>Проживание всех вахтовых работающих  за весь период строительства в городе доставки / пересадки, (</t>
    </r>
    <r>
      <rPr>
        <b/>
        <sz val="11"/>
        <rFont val="Times New Roman"/>
        <family val="1"/>
        <charset val="204"/>
      </rPr>
      <t>СжпБ1</t>
    </r>
    <r>
      <rPr>
        <sz val="11"/>
        <rFont val="Times New Roman"/>
        <family val="1"/>
        <charset val="204"/>
      </rPr>
      <t>)</t>
    </r>
  </si>
  <si>
    <r>
      <t>ЖпБ1</t>
    </r>
    <r>
      <rPr>
        <sz val="8"/>
        <rFont val="Times New Roman"/>
        <family val="1"/>
        <charset val="204"/>
      </rPr>
      <t xml:space="preserve"> </t>
    </r>
    <r>
      <rPr>
        <sz val="11"/>
        <rFont val="Times New Roman"/>
        <family val="1"/>
        <charset val="204"/>
      </rPr>
      <t>х ТднБ1 х Смес х Тмес/Тв(мес)</t>
    </r>
  </si>
  <si>
    <r>
      <t xml:space="preserve">Проживание всех работников в вахтовом поселке за весь период строительства, </t>
    </r>
    <r>
      <rPr>
        <b/>
        <sz val="11"/>
        <rFont val="Times New Roman"/>
        <family val="1"/>
        <charset val="204"/>
      </rPr>
      <t>(СжпБ2)</t>
    </r>
  </si>
  <si>
    <r>
      <t>ЖпБ2</t>
    </r>
    <r>
      <rPr>
        <sz val="8"/>
        <rFont val="Times New Roman"/>
        <family val="1"/>
        <charset val="204"/>
      </rPr>
      <t xml:space="preserve"> </t>
    </r>
    <r>
      <rPr>
        <sz val="11"/>
        <rFont val="Times New Roman"/>
        <family val="1"/>
        <charset val="204"/>
      </rPr>
      <t>х Тдн  х Смес</t>
    </r>
  </si>
  <si>
    <t>Всего затрат, связанных с осуществлением работ вахтовым методом строительства, за весь период строительства</t>
  </si>
  <si>
    <t>Спр + Савт + СжпБп + СжпБ1 + СжпБ2</t>
  </si>
  <si>
    <t>Примечания:</t>
  </si>
  <si>
    <t>**</t>
  </si>
  <si>
    <t>Средние скорости в зависимости от типа покрытий дорог указаны в соответствии с Приложением 6 к Методике определения затрат, связанных с осуществлением СМР вахтовым методом (Приказ Минстроя РФ от 15.06.2020 №318/пр).</t>
  </si>
  <si>
    <t>Nавт необходимо округлять до целого значения в большую сторону</t>
  </si>
  <si>
    <t xml:space="preserve">При определении расходов на проживание с размещением работников в гостиничном фонде - номера класса «стандарт» / «эконом».
</t>
  </si>
  <si>
    <t xml:space="preserve">******** </t>
  </si>
  <si>
    <t xml:space="preserve">********* 
</t>
  </si>
  <si>
    <t xml:space="preserve"> В образце расчета использованы условные данные
</t>
  </si>
  <si>
    <t>Наименование (обозначение)</t>
  </si>
  <si>
    <t>Численность рабочих и механизаторов, (Np)</t>
  </si>
  <si>
    <t>Численность механизаторов, занятых на перебазировке техники, (Nмб)</t>
  </si>
  <si>
    <t>Количество командировок, (Nк)</t>
  </si>
  <si>
    <t>Дни нахождения  рабочих и механизаторовв пути в одну сторону, (Тдн.п.)</t>
  </si>
  <si>
    <t>Дни нахождения в пути механизаторов, занятых на перебазировке техники, (Тмб)</t>
  </si>
  <si>
    <t>Количество дней проживания на платных стоянках (ночлег), (Тпс)</t>
  </si>
  <si>
    <t>Суточные, (Цсут)</t>
  </si>
  <si>
    <t>руб/сут</t>
  </si>
  <si>
    <t>Проезд в одну сторону, (Цпроезд)*</t>
  </si>
  <si>
    <t>руб на 1 человека</t>
  </si>
  <si>
    <t>Проживание на 1 человека, (Цпр)</t>
  </si>
  <si>
    <t>Проживание механизаторов, занятых на перебазировках на временных стоянках на 1 человека (ночлег), (Цпрмб)</t>
  </si>
  <si>
    <t>Наименование затрат</t>
  </si>
  <si>
    <t>Формула</t>
  </si>
  <si>
    <t>Проезд</t>
  </si>
  <si>
    <t>Nр х Цпроезд х 2 х Nк</t>
  </si>
  <si>
    <t>Суточные**</t>
  </si>
  <si>
    <t>Np х (Тдн + 2 х Тдн.п.) х Цсут</t>
  </si>
  <si>
    <t>Суточные механизаторов, занятых на перебазировке техники</t>
  </si>
  <si>
    <t>Nмб х Тмб х Цсут х 2 ***</t>
  </si>
  <si>
    <t>((Тдн х Np) - (Np х Nк х Тдн.п. х 2)) х Цпр ***</t>
  </si>
  <si>
    <t>Проживание механизаторов, занятых на перебазировках на временных стоянках (ночлег)</t>
  </si>
  <si>
    <t>Nмб х Тпс х Цпрммб х 2 ***</t>
  </si>
  <si>
    <t>Итого</t>
  </si>
  <si>
    <t xml:space="preserve">Проезд поездом плацкарт/купе или самолет (эконом класс). Вид транспорта выбирается с учетом сложившихся в регионе строительства транспортных коммуникаций, а также наименьших затрат по стоимости </t>
  </si>
  <si>
    <t>Расчет суточных учитывает дни нахождения в пути в обе стороны - до начала строительства и после начала строительства. Суточные во время нахождения в пути во время строительства учтены в календарных днях продолжения строительства</t>
  </si>
  <si>
    <t>Где К=2, коэффициент, учитывающий дни нахождения в пути в обе стороны</t>
  </si>
  <si>
    <t>Обоснование (№ расчета)</t>
  </si>
  <si>
    <t>Стоимость, руб.</t>
  </si>
  <si>
    <t>Затраты на перебазировку машин с базы механизации на строительную площадку и обратно со строительной площадки на базу механизации. Способ перебазировки - собственным ходом</t>
  </si>
  <si>
    <t xml:space="preserve">Затраты на перебазировку машин с базы механизации на строительную площадку и обратно со строительной площадки на базу механизации. Способ перебазировки - на буксире </t>
  </si>
  <si>
    <t xml:space="preserve">Затраты на перебазировку машин с базы механизации на строительную площадку и обратно со строительной площадки на базу механизации. Способ перебазировки - на прицепе без предварительного демонтажа машин на конструктивные части и последующего их монтажа на строительной площадке с погрузкой машин на прицеп своим ходом или с помощью лебедки </t>
  </si>
  <si>
    <t xml:space="preserve">Затраты на перебазировку машин с базы механизации на строительную площадку и обратно со строительной площадки на базу механизации. Способ перебазировки - на прицепе (прицепах) с демонтажем строительной техники (разборкой на конструктивные части) и последующим ее монтажом на строительной площадке и проведением сопутствующих пусконаладочных работ с погрузкой конструктивных частей машин на прицеп (прицепы) с применением грузоподъемного оборудования </t>
  </si>
  <si>
    <t>Затраты на перебазировку строительной техники и механизмов ж/д транспортом</t>
  </si>
  <si>
    <t>Обоснование (шифр):</t>
  </si>
  <si>
    <r>
      <t xml:space="preserve">Продолжительность строительства, </t>
    </r>
    <r>
      <rPr>
        <b/>
        <sz val="11"/>
        <rFont val="Times New Roman"/>
        <family val="1"/>
        <charset val="204"/>
      </rPr>
      <t>(Тдн)</t>
    </r>
  </si>
  <si>
    <r>
      <t xml:space="preserve">Общее количество дней нахождения работников в пути в обе стороны, </t>
    </r>
    <r>
      <rPr>
        <b/>
        <sz val="11"/>
        <rFont val="Times New Roman"/>
        <family val="1"/>
        <charset val="204"/>
      </rPr>
      <t>(Тдн.п.)</t>
    </r>
  </si>
  <si>
    <r>
      <t xml:space="preserve">Среднесписочная численность вахтовых работников, единовременно находящихся на вахте, за исключением персонала, обслуживающих вахтовый поселок </t>
    </r>
    <r>
      <rPr>
        <b/>
        <sz val="11"/>
        <rFont val="Times New Roman"/>
        <family val="1"/>
        <charset val="204"/>
      </rPr>
      <t>(Счел)</t>
    </r>
  </si>
  <si>
    <r>
      <t xml:space="preserve">Продолжительность вахты </t>
    </r>
    <r>
      <rPr>
        <b/>
        <sz val="11"/>
        <rFont val="Times New Roman"/>
        <family val="1"/>
        <charset val="204"/>
      </rPr>
      <t>(Вдн) (вахта 30 дней х 30 дней)</t>
    </r>
  </si>
  <si>
    <r>
      <t xml:space="preserve">Продолжнительность рабочей смены на вахте </t>
    </r>
    <r>
      <rPr>
        <b/>
        <sz val="11"/>
        <rFont val="Times New Roman"/>
        <family val="1"/>
        <charset val="204"/>
      </rPr>
      <t>(Вр.с.)</t>
    </r>
  </si>
  <si>
    <r>
      <t xml:space="preserve">Продолжнительность рабочей недели на вахте </t>
    </r>
    <r>
      <rPr>
        <b/>
        <sz val="11"/>
        <rFont val="Times New Roman"/>
        <family val="1"/>
        <charset val="204"/>
      </rPr>
      <t>(Вр.н.)</t>
    </r>
  </si>
  <si>
    <t>раб.дни</t>
  </si>
  <si>
    <r>
      <t xml:space="preserve">Количество вахтовых потоков </t>
    </r>
    <r>
      <rPr>
        <b/>
        <sz val="11"/>
        <rFont val="Times New Roman"/>
        <family val="1"/>
        <charset val="204"/>
      </rPr>
      <t>(Nв.п.)</t>
    </r>
  </si>
  <si>
    <t>поток</t>
  </si>
  <si>
    <t>Производственный календарь на 20___год</t>
  </si>
  <si>
    <r>
      <t xml:space="preserve">Нормальная продолжительность рабочего дня </t>
    </r>
    <r>
      <rPr>
        <b/>
        <sz val="11"/>
        <rFont val="Times New Roman"/>
        <family val="1"/>
        <charset val="204"/>
      </rPr>
      <t>(Вн.с)</t>
    </r>
  </si>
  <si>
    <r>
      <t xml:space="preserve">Нормальная продолжительность рабочего времени за учетный период </t>
    </r>
    <r>
      <rPr>
        <b/>
        <sz val="11"/>
        <rFont val="Times New Roman"/>
        <family val="1"/>
        <charset val="204"/>
      </rPr>
      <t>(Вн.уч.п.)</t>
    </r>
  </si>
  <si>
    <t>раб.час</t>
  </si>
  <si>
    <t>Налоговый кодекс РФ</t>
  </si>
  <si>
    <r>
      <t xml:space="preserve">Обязательные отчисления страховых взносов </t>
    </r>
    <r>
      <rPr>
        <b/>
        <sz val="11"/>
        <rFont val="Times New Roman"/>
        <family val="1"/>
        <charset val="204"/>
      </rPr>
      <t>(Ос.в.)</t>
    </r>
  </si>
  <si>
    <t>Размер суточных (для расчета выплат: вахтовой надбавки, выплат в период нахождения работников в пути, и оплаты дней междувахтового отдыха) (Цсут)**</t>
  </si>
  <si>
    <t>Учетный период</t>
  </si>
  <si>
    <r>
      <t xml:space="preserve">Индекс перевода в текущие цены на прочие работы и затраты по состоянию на ______ </t>
    </r>
    <r>
      <rPr>
        <b/>
        <sz val="11"/>
        <rFont val="Times New Roman"/>
        <family val="1"/>
        <charset val="204"/>
      </rPr>
      <t>(Iпр)</t>
    </r>
  </si>
  <si>
    <t>руб/день</t>
  </si>
  <si>
    <r>
      <t xml:space="preserve">Продолжительность вахты с учетом времени отдыха, приходящегося на данный период </t>
    </r>
    <r>
      <rPr>
        <b/>
        <sz val="11"/>
        <rFont val="Times New Roman"/>
        <family val="1"/>
        <charset val="204"/>
      </rPr>
      <t>(Внед)</t>
    </r>
  </si>
  <si>
    <t>неделя</t>
  </si>
  <si>
    <t>Вдн / 7 дней</t>
  </si>
  <si>
    <r>
      <t>Количество вахтовых циклов</t>
    </r>
    <r>
      <rPr>
        <b/>
        <sz val="11"/>
        <rFont val="Times New Roman"/>
        <family val="1"/>
        <charset val="204"/>
      </rPr>
      <t xml:space="preserve"> (ВЦ)</t>
    </r>
  </si>
  <si>
    <t>вахтовый цикл</t>
  </si>
  <si>
    <t>12 мес. х (365 дней / 12 мес) / Вдн</t>
  </si>
  <si>
    <r>
      <t xml:space="preserve">Надбавка за вахтовый метод работы </t>
    </r>
    <r>
      <rPr>
        <b/>
        <sz val="11"/>
        <rFont val="Times New Roman"/>
        <family val="1"/>
        <charset val="204"/>
      </rPr>
      <t>(Нвм)</t>
    </r>
  </si>
  <si>
    <t>Цсут х Счел х (Тдн + Тдн.п. х ВЦ)</t>
  </si>
  <si>
    <r>
      <t>Затраты на выплаты за каждый день нахождения в пути от пункта сбора до места выполнения работ и обратно</t>
    </r>
    <r>
      <rPr>
        <b/>
        <sz val="11"/>
        <rFont val="Times New Roman"/>
        <family val="1"/>
        <charset val="204"/>
      </rPr>
      <t xml:space="preserve"> (Звп)</t>
    </r>
  </si>
  <si>
    <t xml:space="preserve">ТСср.дн. х Счел х ВЦ х Тдн.п.  </t>
  </si>
  <si>
    <r>
      <t xml:space="preserve">Затраты на оплату дней междувахтового отдыха </t>
    </r>
    <r>
      <rPr>
        <b/>
        <sz val="11"/>
        <rFont val="Times New Roman"/>
        <family val="1"/>
        <charset val="204"/>
      </rPr>
      <t>(Змо)</t>
    </r>
  </si>
  <si>
    <t>ТСср.дн. х Счел х (Вр.н. х Вр.с. х Внед х ВЦ  - Вн.уч.п х Nв.п.)/Вн.р.д.</t>
  </si>
  <si>
    <r>
      <t xml:space="preserve">Затраты на оплату дней междувахтового отдыха с учетом обязательных отчислений страховых взносов </t>
    </r>
    <r>
      <rPr>
        <b/>
        <sz val="11"/>
        <rFont val="Times New Roman"/>
        <family val="1"/>
        <charset val="204"/>
      </rPr>
      <t>(Змо.с.в.)</t>
    </r>
  </si>
  <si>
    <t>Змо + Змо х Ос.в.</t>
  </si>
  <si>
    <t>Всего по расчету в ценах на 01.01.2000</t>
  </si>
  <si>
    <t>(Нвм+Звп+Змо.с.в.)/Iпр</t>
  </si>
  <si>
    <t>В расчете использованы условные значения</t>
  </si>
  <si>
    <t>Размер вахтовой надбавки не должен превышать размер установленной нормы расходов на выплату суточных, предусмотренных работникам за каждый день их нахождения в командировке.</t>
  </si>
  <si>
    <t>В образце расчета использованы условные данные</t>
  </si>
  <si>
    <t>Наименование показателя (ед. изм.)</t>
  </si>
  <si>
    <t>Ед.изм.</t>
  </si>
  <si>
    <t xml:space="preserve">Перечень машин, перебазируемых собственным ходом </t>
  </si>
  <si>
    <t>Кран КС-5363 на пневмоколесном ходу, грузоподьемностью 25т</t>
  </si>
  <si>
    <t>Общее расстояние перебазировки, в том числе, (Р):</t>
  </si>
  <si>
    <t>- в городе, (Рг)</t>
  </si>
  <si>
    <t>- за городом, дороги асфальтобетонные, цементобетонные, (Рас,цб)</t>
  </si>
  <si>
    <t>- за городом, дороги щебеночные, гравийные, (Рщ)</t>
  </si>
  <si>
    <t>- за городом, дороги грунтовые естественные, автозимники, (Ргр)</t>
  </si>
  <si>
    <t>Средняя скорость (км/ч), в том числе:**</t>
  </si>
  <si>
    <t>- в городе, (V1)</t>
  </si>
  <si>
    <t>км/час</t>
  </si>
  <si>
    <t>- за городом, дороги асфальтобетонные, цементобетонные, (V2)</t>
  </si>
  <si>
    <t>- за городом, дороги щебеночные, гравийные, (V3)</t>
  </si>
  <si>
    <t>- за городом, дороги грунтовые естественные, автозимники, (V4)</t>
  </si>
  <si>
    <t>Расчет времени перебазировки</t>
  </si>
  <si>
    <t xml:space="preserve">Значение </t>
  </si>
  <si>
    <t>((Рг/V1)+(Рас,цб/V2)+(Рщ/V3)+(Ргр/V4)) х 2</t>
  </si>
  <si>
    <t>Итого по разделу 1</t>
  </si>
  <si>
    <t>Расчет  стоимости перебазировки</t>
  </si>
  <si>
    <t>Наименование машины</t>
  </si>
  <si>
    <t xml:space="preserve">Обоснование стоимости </t>
  </si>
  <si>
    <t>Время перебаз, (В)</t>
  </si>
  <si>
    <t>Кол-во машин</t>
  </si>
  <si>
    <t>Сметная цена 1 маш-часа **</t>
  </si>
  <si>
    <t>Стоимость перебаз (ст.4 х ст.5 х ст.6)</t>
  </si>
  <si>
    <t>Кран на пневмоколесном ходу, грузоподьемность 25т</t>
  </si>
  <si>
    <t>ФСЭМ-91.05.08-007</t>
  </si>
  <si>
    <t>Всего по расчету в базисных ценах на 01.01.2000</t>
  </si>
  <si>
    <t>Определяется по формуле: СЦэмм = (ЭММ х Кэмм) + (ЗПМ хНР(%) + ЗПМ х СП(%)) х Кзп</t>
  </si>
  <si>
    <t xml:space="preserve">где, </t>
  </si>
  <si>
    <t>ЭММ - стоимость эксплуатации машин и механизмов, в том числе ЗПМ</t>
  </si>
  <si>
    <t>ЗПМ - заработная плата машинистов</t>
  </si>
  <si>
    <t>НР(%) - накладные расходы в %-х от ФОТ</t>
  </si>
  <si>
    <t>СП(%) - сметная прибыль в %-х от ФОТ</t>
  </si>
  <si>
    <t>Кэмм - индекс перевода в текущие цены к эксплуатации машин и механизмов на дату составления сметной документации</t>
  </si>
  <si>
    <t>Кзп - индекс перевода в текущие цены к заработной плате на дату составления сметной документации</t>
  </si>
  <si>
    <t xml:space="preserve">В расчете применены индексы изменения сметной стоимости по статьям затрат: ОЗП (ЗПМ)-44,89; ЭММ-16,56.
НР-120%, СП-65%-при автомобильных перевозках.
Если в расценках на эксплуатацию машины/механизма, принятых согласно действующей СНБ, уже учтены накладные расходы и сметная прибыль, то в расчете сметной цены 1 машино-часа данные расходы дополнительно не учитываются.
При отсутствии расценок на эксплуатацию 1 машино-часа машины/механизма в действующей СНБ, стоимость необходимо определять расчетом в соответствии с Методическими указаниями Компании «Определение сметных цен эксплуатации строительных машин, механизмов и автотранспортной техники» № П2-01 М-0046.
</t>
  </si>
  <si>
    <t xml:space="preserve">В образце расчета использованы условные данные.
</t>
  </si>
  <si>
    <t>Обозначение</t>
  </si>
  <si>
    <t>Перечень тягачей, (шт.)</t>
  </si>
  <si>
    <t>Седельный тягач КамАЗ 6460-3 шт</t>
  </si>
  <si>
    <t>Перечень машин, перебазируемых на буксире, (шт.)</t>
  </si>
  <si>
    <t>в соответствии с ПОС</t>
  </si>
  <si>
    <t>Общее расстояние перебазировки (км), в том числе:</t>
  </si>
  <si>
    <t>Р</t>
  </si>
  <si>
    <t xml:space="preserve">- в городе </t>
  </si>
  <si>
    <t>Рг</t>
  </si>
  <si>
    <t>- за городом, дороги асфальтобетонные, цементобетонные</t>
  </si>
  <si>
    <t>Рас,цб</t>
  </si>
  <si>
    <t>- за городом, дороги щебеночные, гравийные</t>
  </si>
  <si>
    <t>Рщ</t>
  </si>
  <si>
    <t>- за городом, дороги грунтовые естественные</t>
  </si>
  <si>
    <t>Ргр</t>
  </si>
  <si>
    <t>Средняя скорость (км/ч), в том числе:*</t>
  </si>
  <si>
    <t>- в городе</t>
  </si>
  <si>
    <t>V1</t>
  </si>
  <si>
    <t>V2</t>
  </si>
  <si>
    <t>V3</t>
  </si>
  <si>
    <t>4.4</t>
  </si>
  <si>
    <t>V4</t>
  </si>
  <si>
    <t>(((Рг/V1)+(Рас,цб/V2)+(Рщ/V3)+(Ргр/V4)) х К1 + 0,3ч) х К2</t>
  </si>
  <si>
    <t>Расчет перебазировки</t>
  </si>
  <si>
    <t>Наименование тягача / наименование перебазируемой техники</t>
  </si>
  <si>
    <t>Обоснование стоимости маш-часа тягача</t>
  </si>
  <si>
    <t>Время перебаз</t>
  </si>
  <si>
    <t>Стоимость перебаз 
(ст.4 х ст.5 х ст.6)</t>
  </si>
  <si>
    <t>Раздел 1. Стоимость эксплуатации тягача</t>
  </si>
  <si>
    <t>Тягач седельный, гузоподьемностью 15тн</t>
  </si>
  <si>
    <t>ФСЭМ-91.14.04-002</t>
  </si>
  <si>
    <t>Раздел 2. Стоимость эксплуатации машины сопровождения***</t>
  </si>
  <si>
    <t>Итого по разделу 2</t>
  </si>
  <si>
    <t>Всего (раздел 1 + раздел 2)</t>
  </si>
  <si>
    <t xml:space="preserve">Всего в текущих ценах </t>
  </si>
  <si>
    <t>Всего в базисных ценах на 01.01.2000</t>
  </si>
  <si>
    <t>*** В случае обоснования сопровождения в ПОС.</t>
  </si>
  <si>
    <t>Перечень машин, требующихся для перебазировки (тягачи, тралы, прицепы, полуприцепы)</t>
  </si>
  <si>
    <t>Седельный тягач КамАЗ 6460-1 шт, полуприцеп 83404T-HN60-1 шт.</t>
  </si>
  <si>
    <t>Перечень перебазируемых машин</t>
  </si>
  <si>
    <t xml:space="preserve">- за городом, дороги щебеночные, гравийные </t>
  </si>
  <si>
    <t xml:space="preserve">- за городом, дороги грунтовые естественные </t>
  </si>
  <si>
    <t xml:space="preserve">Время погрузки на прицеп (трайлер), разгрузка с прицепа (трайлера) (час): </t>
  </si>
  <si>
    <t>Впг</t>
  </si>
  <si>
    <t>5.1</t>
  </si>
  <si>
    <t xml:space="preserve">- экскаваторы и краны гусеничные </t>
  </si>
  <si>
    <t>5.2</t>
  </si>
  <si>
    <t>- тракторы, бульдозеры, катки дорожные, трубоукладчики, скреперы</t>
  </si>
  <si>
    <t xml:space="preserve"> (((Рг/V1)+(Рас,цб/V2)+(Рщ/V3)+(Ргр/V4)) х К1 + Впг) х К2</t>
  </si>
  <si>
    <t>Наименование тягача (прицепа) / наименование перебазируемой техники</t>
  </si>
  <si>
    <t>Обоснование стоимости маш-часа</t>
  </si>
  <si>
    <t>Сметная цена 1 маш-часа (с НР и СП)**</t>
  </si>
  <si>
    <t>Раздел 1.  Стоимость эксплуатации тягача, прицепа, полуприцепа</t>
  </si>
  <si>
    <t>Полуприцепы-тяжеловозы, грузоподъемностью 60 тн</t>
  </si>
  <si>
    <t>ФСЭМ-91.14.05-003</t>
  </si>
  <si>
    <t xml:space="preserve">Всего в базисных ценах </t>
  </si>
  <si>
    <t>Перечень машин, требующихся для перебазировки (тягачи, тралы, прицепы, полуприцепы, краны)</t>
  </si>
  <si>
    <t>Перечень машин и механизмов, подлежаших перебазировке</t>
  </si>
  <si>
    <t>Кран КБ-403</t>
  </si>
  <si>
    <t>5</t>
  </si>
  <si>
    <t>Данные по технологических картам на монтаж и демонтаж / инструкциях по их эксплуатации, ЕНиР 35 "Монтаж и демонтаж строительных машин"</t>
  </si>
  <si>
    <t>Время работы автокрана Ивановец КС-35714К-3 грузоподьемностью 16 тонн при погрузке, разгрузке  (маш-час), ЕНиР 35-49-03-А и ЕНиР 35-49-03-Б**</t>
  </si>
  <si>
    <t>Время демонтажа, монтажа машины (час), ЕНиР 35-17-01 и ЕНиР 35-18-01</t>
  </si>
  <si>
    <t>Вм</t>
  </si>
  <si>
    <t>((Рг/V1)+(Рас,цб/V2)+(Рщ/V3)+(Ргр/V4)) х К1 х К2</t>
  </si>
  <si>
    <t>Расчет затрат на передислокацию машин и механизмов ****:</t>
  </si>
  <si>
    <t xml:space="preserve">Время работы машин </t>
  </si>
  <si>
    <t>Сметная цена 1 маш-часа *****</t>
  </si>
  <si>
    <t>Раздел 1. Стоимость эксплуатации тягача, прицепа, полуприцепа</t>
  </si>
  <si>
    <t>Раздел 2. Стоимость эксплуатации кран</t>
  </si>
  <si>
    <t>Кран на автомобильном ходу грузоподъемностью 16 тн</t>
  </si>
  <si>
    <t>ФСЭМ-91.05-05-015</t>
  </si>
  <si>
    <t>Раздел 3. Стоимость эксплуатации машины сопровождения***</t>
  </si>
  <si>
    <t>Итого по разделу 3</t>
  </si>
  <si>
    <t>Раздел 4. Стоимость демонтажа, монтажа перебазируемой техники ****</t>
  </si>
  <si>
    <t>Наименование статьи</t>
  </si>
  <si>
    <t>Обоснование</t>
  </si>
  <si>
    <t>ТЗ (час)</t>
  </si>
  <si>
    <t>Стоимость 
(ст.4 х ст.5 х ст.6)</t>
  </si>
  <si>
    <t>Демонтаж крана КБ-403</t>
  </si>
  <si>
    <t>ЕНиР 35-18-01</t>
  </si>
  <si>
    <t>Монтаж крана КБ-403</t>
  </si>
  <si>
    <t>ЕНиР 35-17-01</t>
  </si>
  <si>
    <t>Итого по разделу 4</t>
  </si>
  <si>
    <t>Всего затрат на перебазировку в текущих ценах</t>
  </si>
  <si>
    <t>Всего в базисных ценах на 01.01.2000.</t>
  </si>
  <si>
    <t>*** Включается в расчет только в том случае, если это предусмотрено ПОС.</t>
  </si>
  <si>
    <t>**** Расчет затрат производится на основе технологических карт на монтаж и демонтаж. При отсутствии технологических карт рекомендуется пользоваться схемами монтажа и демонтажа машин, приводимыми в паспортах машин, инструкциях по их эксплуатации. Калькуляции затрат составляется с применением действующих производственных норм затрат труда и машинного времени, сборника ЕНиР35 «Монтаж и демонтаж строительных машин», утвержденного постановлением Государственного строительного комитета СССР, Государственного комитета СССР по труду и социальным вопросам и Секретариата СССР по труду и социальным вопросам от 18.12.1990 № 109/452. Если в производственных нормах отсутствуют прямые нормы затрат времени на машины, то это время вычисляется путем деления общего показателя затрат времени рабочих на количество человек в звене рабочих.</t>
  </si>
  <si>
    <t>****** Определяется как отношение общей стоимости работ к общим трудозатратам в соответствии с расчетом, выполненным по сборнику ЕНиР35 «Монтаж и демонтаж строительных машин» утвержденному постановлением Государственного строительного комитета СССР, Государственного комитета СССР по труду и социальным вопросам и Секретариата СССР по труду и социальным вопросам от 18.12.1990 № 109/452 (выполняется отдельно).</t>
  </si>
  <si>
    <t>ОБРАЗЕЦ РАСЧЕТА ЗАТРАТ НА ПЕРЕБАЗИРОВКУ (ПЕРЕДИСЛОКАЦИЮ) МАШИН И МЕХАНИЗМОВ С БАЗЫ МЕХАНИЗАЦИИ НА СТРОИТЕЛЬНУЮ ПЛОЩАДКУ И ОБРАТНО. СПОСОБ ПЕРЕДИСЛОКАЦИЮ– ЖЕЛЕЗНОДОРОЖНЫМ ТРАНСПОРТОМ (В ТЕКУЩИХ ЦЕНАХ БЕЗ УЧЕТА НДС)*</t>
  </si>
  <si>
    <t>Наименование (ед.изм)</t>
  </si>
  <si>
    <t>Базовый город Подрядчика</t>
  </si>
  <si>
    <t>Бп</t>
  </si>
  <si>
    <t>Омск</t>
  </si>
  <si>
    <t>1 город доставки</t>
  </si>
  <si>
    <t>Б1</t>
  </si>
  <si>
    <t>Оренбург</t>
  </si>
  <si>
    <t>2 город доставки</t>
  </si>
  <si>
    <t>Б2</t>
  </si>
  <si>
    <t>-</t>
  </si>
  <si>
    <t>Данные ПОС. (Месторождение)</t>
  </si>
  <si>
    <t>Расстояние от Бп до Б1, (км)</t>
  </si>
  <si>
    <t>Р1</t>
  </si>
  <si>
    <t>Расстояние от Б1 до Б2, (км)</t>
  </si>
  <si>
    <t>Р2</t>
  </si>
  <si>
    <t>Данные ТЧ ФССЦпг(05 и 01)</t>
  </si>
  <si>
    <t>Тарифный класс груза</t>
  </si>
  <si>
    <t>Ткл</t>
  </si>
  <si>
    <t>Определяется по ФССЦ пг 81-01-2001 (ТЧ. П.1.5.3, приложение 14, п.126, )</t>
  </si>
  <si>
    <t>Норма загрузки вагонов (крытых, платформ, полувагонов), (т)</t>
  </si>
  <si>
    <t>т</t>
  </si>
  <si>
    <t>Подача и уборка вагонов, (руб/тн)</t>
  </si>
  <si>
    <t>руб/тн</t>
  </si>
  <si>
    <t>В</t>
  </si>
  <si>
    <t>Определяется по ФССЦпг-05-ОП (ТЧ п.1.5.13)</t>
  </si>
  <si>
    <t>Тариф перевозки, (руб/тн)</t>
  </si>
  <si>
    <t>Тпер</t>
  </si>
  <si>
    <t>Определяется по ФССЦпг-05 (ФССЦпг-05-03-21-01150)</t>
  </si>
  <si>
    <t>Погрузка прочих материалов, конструкций и деталей, (руб/тн)</t>
  </si>
  <si>
    <t>Тпогр</t>
  </si>
  <si>
    <t>Определяется по ФССЦпг-05 (ФССЦпг-01-02-01-038)</t>
  </si>
  <si>
    <t>Наименование строительных машин и механизмов</t>
  </si>
  <si>
    <t>Количество, шт.</t>
  </si>
  <si>
    <t>Кол-во на платформе, шт.</t>
  </si>
  <si>
    <t>Кол-во платформ, шт.</t>
  </si>
  <si>
    <t xml:space="preserve"> Масса единицы перевозимого механизма, т.</t>
  </si>
  <si>
    <t xml:space="preserve"> Общая масса перевозимого механизма, т. (Мобщ)</t>
  </si>
  <si>
    <t xml:space="preserve">Трубоукладчики Liebherr / RL42B Litronic </t>
  </si>
  <si>
    <t>ИТОГО:</t>
  </si>
  <si>
    <t>Общая масса перевозимого механизма, (т)</t>
  </si>
  <si>
    <t>Мобщ</t>
  </si>
  <si>
    <t>Тариф перевозки с учетом подачи и уборки вагонов, (руб/тн)</t>
  </si>
  <si>
    <t>Тпер + В</t>
  </si>
  <si>
    <t>Стоимость погрузки, (руб.)</t>
  </si>
  <si>
    <t>Тпогр х Мобщ</t>
  </si>
  <si>
    <t>Стоимость перевозки в ценах на 01.01.2000 в одну сторону (руб.)</t>
  </si>
  <si>
    <t>(Тпер+В х 2) х Мобщ</t>
  </si>
  <si>
    <t>Стоимость перевозки в ценах на 01.01.2000 в обе стороны (руб.)</t>
  </si>
  <si>
    <t>((Тпер+В х 2) х Мобщ) х 2</t>
  </si>
  <si>
    <t xml:space="preserve">В образце расчета использованы условные данные. 
</t>
  </si>
  <si>
    <t>Приложение № 2.3</t>
  </si>
  <si>
    <t xml:space="preserve">по объекту:  «_________________________________________________________________________________________________» </t>
  </si>
  <si>
    <t xml:space="preserve">Временные здания и сооружения      </t>
  </si>
  <si>
    <r>
      <t>Расчеты производятся за фактически построенные временные здания и сооружения по единичным расценкам</t>
    </r>
    <r>
      <rPr>
        <sz val="11"/>
        <color rgb="FFC00000"/>
        <rFont val="Times New Roman"/>
        <family val="1"/>
        <charset val="204"/>
      </rPr>
      <t xml:space="preserve"> (указать сметно-нормативную базу) </t>
    </r>
    <r>
      <rPr>
        <sz val="11"/>
        <rFont val="Times New Roman"/>
        <family val="1"/>
        <charset val="204"/>
      </rPr>
      <t>с индексом пересчета в текущий уровень цен. Определяются в пределах лимита данных затрат по Расчету  стоимости строительства объекта при наличии первичных подтверждающих документов. 
При превышении лимита данные затраты компенсации не подлежат.</t>
    </r>
  </si>
  <si>
    <t>Согласованные Заказчиком и Подрядчиком:
1. Схема и перечень зданий и сооружений;
2. Дефектные ведомости на выполнение работ по устройству временных зданий и сооружений;
3. Локальные сметные расчеты.</t>
  </si>
  <si>
    <t>Компенсация затрат по аренде помещений для МТР (сваи, м/к и др.) производится в соответствии с Договором аренды. Определяются в пределах лимита данных затрат по Расчету  стоимости строительства объекта при наличии первичных подтверждающих документов без начисления норм зимнего удорожания.
При превышении лимита данных затрат, затраты на аренду баз сверх лимита компенсации не подлежат</t>
  </si>
  <si>
    <t>Расчеты амортизационных отчислений ОС, находящихся на балансе Подрядной (субподрядной) организации производятся по данным бухгалтерского учета  Подрядной (субподрядной) организации и в соответствии с Постановлением Правительства РФ от 01.01.2002    №1 "О классификации основных средств, включенных в амортизационные группы". Компенсируются  в пределах лимита данных затрат по Расчету  стоимости строительства объекта при наличии первичных подтверждающих документов  без начисления норм зимнего удорожания..
При превышении лимита данных затрат, амортизация сверх лимита компенсации не подлежит.</t>
  </si>
  <si>
    <r>
      <rPr>
        <sz val="11"/>
        <rFont val="Times New Roman"/>
        <family val="1"/>
        <charset val="204"/>
      </rPr>
      <t xml:space="preserve">
1. Схема и перечень зданий и сооружений, согласованные Заказчиком и Подрядчиком.</t>
    </r>
    <r>
      <rPr>
        <strike/>
        <sz val="11"/>
        <rFont val="Times New Roman"/>
        <family val="1"/>
        <charset val="204"/>
      </rPr>
      <t xml:space="preserve">
</t>
    </r>
    <r>
      <rPr>
        <sz val="11"/>
        <rFont val="Times New Roman"/>
        <family val="1"/>
        <charset val="204"/>
      </rPr>
      <t xml:space="preserve">2. Акт наличия технических ресурсов Подрядной организации в обустроенных на объекте ВЗиС, согласованный Заказчиком.
3. Справка о сумме ежемесячной амортизации технических ресурсов Подрядной организации, используемых в обустроенных на объекте ВЗиС, подписанная главным бухгалтером Подрядной организации. Амортизационная оборотно-сальдовая ведомость основных средств, сумма амортизаци которых предъявляется к расчету. Расчет стоимости амортизации с указанием даты постановки на учет основных средств, первоначальной стоимости средств, амортизационной группы, срока полезного использования, начисленной амортизации, остаточной стоимости. Данная оборотно-сальдовая ведомость должна быть заверена главным бухгалтером Подрядной организации и печатью организации.
</t>
    </r>
  </si>
  <si>
    <t xml:space="preserve">Расчеты амортизационных отчислений (не лизинговых платежей в полном объеме) по объектам,  находящимся в лизинге производятся по данным лизингодателя в соответствии с Постановлением Правительства РФ от 01.01.2002    №1 "О классификации основных средств, включенных в амортизационные группы" и принимается в  среднем значении. Определяются в пределах лимита данных затрат по Расчету  стоимости строительства объекта при наличии первичных подтверждающих документов  без начисления норм зимнего удорожания..
При превышении лимита данных затрат, амортизация сверх лимита компенсации не подлежит.
</t>
  </si>
  <si>
    <r>
      <rPr>
        <sz val="11"/>
        <rFont val="Times New Roman"/>
        <family val="1"/>
        <charset val="204"/>
      </rPr>
      <t>1. Схема и перечень зданий и сооружений, согласованные Заказчиком и Подрядчиком.</t>
    </r>
    <r>
      <rPr>
        <strike/>
        <sz val="11"/>
        <rFont val="Times New Roman"/>
        <family val="1"/>
        <charset val="204"/>
      </rPr>
      <t xml:space="preserve">
</t>
    </r>
    <r>
      <rPr>
        <sz val="11"/>
        <rFont val="Times New Roman"/>
        <family val="1"/>
        <charset val="204"/>
      </rPr>
      <t>2. Договор лизинга, заверенный лизингодателем;
3. Паспорт приобретаемого объекта;
4. Платежные поручения в лизинговую компанию.</t>
    </r>
  </si>
  <si>
    <t>3</t>
  </si>
  <si>
    <t>Удорожание работ в зимнее время</t>
  </si>
  <si>
    <t>4</t>
  </si>
  <si>
    <t xml:space="preserve">Снегоборьба </t>
  </si>
  <si>
    <t>Первоначальная расчистка от снега</t>
  </si>
  <si>
    <t xml:space="preserve">Перебазировка механизмов 
</t>
  </si>
  <si>
    <t>Оплата мобилизации производится по фактическим затратам от места базирования Подрядчика до объекта строительства в пределах лимита данных затрат по Расчету  стоимости строительства объекта при наличии первичных подтверждающих документов.  
При превышении лимита данных затрат, перебазировка сверх лимита компенсации не подлежит.</t>
  </si>
  <si>
    <t>1. Перечень техники, согласованный Заказчиком;
2. Акт фиксации перебазировки, согласованный Заказчиком;
3. Путевые листы;
4. Утвержденная схема перебазировки техники;
5. Согласованная Заказчиком стоимость маш-час.
Касательно арендуемой техники, которая осуществляет перебазировку:
1. Договор аренды;
2. Акт оказания услуг;
3. Счет-фактура;
4. Перечень техники;
5. Акт фиксации перебазировки, согласованный Заказчиком;
6. Утвержденная Заказчиком и Подрядчиком схема перебазировки техники;
7. Согласованная Заказчиком стоимость маш-час.</t>
  </si>
  <si>
    <t>Затраты, связанные с осуществлением работ вахтовым методом.</t>
  </si>
  <si>
    <r>
      <rPr>
        <b/>
        <sz val="11"/>
        <rFont val="Times New Roman"/>
        <family val="1"/>
        <charset val="204"/>
      </rPr>
      <t>Основные документы:</t>
    </r>
    <r>
      <rPr>
        <sz val="11"/>
        <rFont val="Times New Roman"/>
        <family val="1"/>
        <charset val="204"/>
      </rPr>
      <t xml:space="preserve"> 
1. Приказы о формировании вахт со списками работников; 
2. Табеля учета рабочего времени;
3. Проездные документы (ж/д билеты (плацкарт), билет или путевые листы на автоперевозки или договоры , заключённые с автотранспортными организациями);
4. Транспортная схема, согласованная Заказчиком и Подрядчиком, по доставке вахтовых работников от базового города до места проживания при строящемся объекте;
5. Стоимость 1 койко-места в сутки (расчет) с приложением обосновывающих документов или копии договоров аренды жилых помещений, расчёты арендной платы и прочих необходимых документов;
6. Схема вахтового поселка (городка), согласованная Заказчиком и Подрядчиком.</t>
    </r>
  </si>
  <si>
    <t xml:space="preserve">Затраты на борьбу с гнусом </t>
  </si>
  <si>
    <t xml:space="preserve">Оплата производится по фактическим затратам в пределах лимита данных затрат по Расчету  стоимости строительства объекта при наличии первичных подтвержающих документов.        
При превышении лимита данных затрат, затраты на борьбу с гнусом сверх лимита компенсации не подлежит.          </t>
  </si>
  <si>
    <t>1. Приказы о формировании вахт и табеля учета рабочего времени;
2. Счет-фактуры, сертификаты на средства защиты.</t>
  </si>
  <si>
    <t>Затраты на разницу в стоимости 
электроэнергии</t>
  </si>
  <si>
    <r>
      <t xml:space="preserve">
</t>
    </r>
    <r>
      <rPr>
        <sz val="11"/>
        <rFont val="Times New Roman"/>
        <family val="1"/>
        <charset val="204"/>
      </rPr>
      <t>1. Паспорта машин и механизмов;
2. Стоимость маш.-часа ДЭС, согласованная Заказчиком;
3. Договоры оказания услуг при использовании э/э от постоянных источников-ПАЭС;
4. Согласование на площадке строительства представителями Заказчика количество потребляемой энергии (показания счетчиков), мощностей ДЭС и их количества.</t>
    </r>
  </si>
  <si>
    <t>Пусконаладочные работы</t>
  </si>
  <si>
    <t>1. Согласованные Заказчиком и Подрядчиком локальные сметы</t>
  </si>
  <si>
    <t xml:space="preserve">Непредвиденные работы и затраты </t>
  </si>
  <si>
    <t>Согласованные Заказчиком и Подрядчиком:
1. Акты необходимости включения/исключения дополнительных работ, утвержденные на НТС; 
2. Локальные сметные расчеты.
3. Акты освидетельствования дополнительных работ, сметы, калькуляции</t>
  </si>
  <si>
    <t>Порядок определения стоимости "Прочих работ и затрат"</t>
  </si>
  <si>
    <t>1.1.</t>
  </si>
  <si>
    <t>1.2.</t>
  </si>
  <si>
    <t>1.3.</t>
  </si>
  <si>
    <t xml:space="preserve">Принмается в процентах от стоимости строительно-монтажных работ по итогу глав 1-8. 
Порядок приемки коэффициента, учитывающего ветреные дни в зимний период:
- при приемке выполненных строительно-монтажных работ за отчетный период включение коэффициента на ветреные дни/компенсация затрат на ветреность дополнительно к нормам зимнего удорожания производится при предоставлении Справки ГМС за прошедший отчетный год (либо предшествующий отчетному период при наличии).
</t>
  </si>
  <si>
    <t>Затраты на титульные временные здания и сооружения рассчитаны в процентах от стоимости строительно-монтажных работ по итогу глав 1-7 и указаны в приложении 2 к Договору.
Затраты на иные (не титульные) врменные сооружения и специальные вспомогательные сооружения и устройства определяются отдельными расчетами указанными в приложении 2 к Договору</t>
  </si>
  <si>
    <t>1.  Справка гидрометеорологической службы (при её наличии в районе строительства);
2. Согласованный Заказчиком и Подрядчиком акт на расчистку территории от снега;
3. Согласованный Заказчиком и Подрядчиком локальный сметный расчет.</t>
  </si>
  <si>
    <t>1. Справка гидрометеорологической службы (при её наличии в районе строительства) о стихийных природных явлениях в период строительства: снегопад, метель, буран, пурга
2. Согласованный Заказчиком и Подрядчиком акт на расчистку территории от снега;
3. Согласованный Заказчиком и Подрядчиком локальный сметный расчет.</t>
  </si>
  <si>
    <r>
      <rPr>
        <sz val="11"/>
        <rFont val="Times New Roman"/>
        <family val="1"/>
        <charset val="204"/>
      </rPr>
      <t xml:space="preserve">Компенсация затрат демобилизации (перемещение (за исключением перемещения по объекту строительства)  техники и оборудования, учитывая холостой пробег технологического транспорта, включая затраты на ее демонтаж (при необходимости) техники, выполнение погрузочно-разгрузочных операций) производится по фактическим затратам от объекта строительства до места базирования Подрядчика в пределах лимита данных затрат по Расчету  стоимости строительства объекта при наличии первичных подтверждающих документов. </t>
    </r>
    <r>
      <rPr>
        <sz val="11"/>
        <color rgb="FFFF0000"/>
        <rFont val="Times New Roman"/>
        <family val="1"/>
        <charset val="204"/>
      </rPr>
      <t xml:space="preserve">
                                                  </t>
    </r>
    <r>
      <rPr>
        <strike/>
        <sz val="11"/>
        <rFont val="Times New Roman"/>
        <family val="1"/>
        <charset val="204"/>
      </rPr>
      <t xml:space="preserve">
</t>
    </r>
    <r>
      <rPr>
        <sz val="11"/>
        <color theme="3" tint="0.39997558519241921"/>
        <rFont val="Times New Roman"/>
        <family val="1"/>
        <charset val="204"/>
      </rPr>
      <t/>
    </r>
  </si>
  <si>
    <t>Итого затрат на перебазировку машин и механизмов</t>
  </si>
  <si>
    <t xml:space="preserve">Время перебазировки, (В), 
где 0,3 часа - затраты времени, на прицепку и отцепку от буксира машины на пневм.ходу (МДС 12-13.2003 Таблица 4);
К1=2 - коэффициент, учитывающий время обратного пробега на базу механизации после мобилизации (тягач возвращается на базу после осуществления мобилизации);
К2=2 - коэффициент, учитывающий мобилизацию и демобилизацию
</t>
  </si>
  <si>
    <t>ОБРАЗЕЦ РАСЧЕТА ЗАТРАТ НА ПЕРЕБАЗИРОВКУ (ПЕРЕДИСЛОКАЦИЮ) МАШИН И МЕХАНИЗМОВ С БАЗЫ МЕХАНИЗАЦИИ НА СТРОИТЕЛЬНУЮ ПЛОЩАДКУ И ОБРАТНО. СПОСОБ ПЕРЕБАЗИРОВКИ (ПЕРЕДИСЛОКАЦИИ) – НА БУКСИРЕ (В ТЕКУЩИХ ЦЕНАХ БЕЗ УЧЕТА НДС)****</t>
  </si>
  <si>
    <t xml:space="preserve">**** В образце расчета использованы условные данные.
</t>
  </si>
  <si>
    <r>
      <t xml:space="preserve">** Определяется по формуле:
СЦ ЭММ = (ЭММ х К ЭММ) + (ЗПМ х НР (%) + ЗПМ х СП (%)) х К ЗП,
где:
ЭММ - стоимость эксплуатации машин и механизмов, в том числе ЗПМ;
ЗПМ - заработная плата машинистов;
НР (%) - накладные расходы в %-х от фонда оплаты труда машинистов;
СП (%) - сметная прибыль в %-х от фонда оплаты труда машинистов;
К ЭММ - индекс изменения сметной стоимости на эксплуатацию машин и механизмов на дату составления сметной документации;
К ЗП - индекс изменения сметной стоимости к заработной плате на дату составления сметной документации.
В расчете применены индексы изменения сметной стоимости по статьям затрат: </t>
    </r>
    <r>
      <rPr>
        <sz val="11"/>
        <color rgb="FFFF0000"/>
        <rFont val="Times New Roman"/>
        <family val="1"/>
        <charset val="204"/>
      </rPr>
      <t>ОЗП (ЗПМ)-44,89; ЭММ-16,56.</t>
    </r>
    <r>
      <rPr>
        <sz val="11"/>
        <color theme="1"/>
        <rFont val="Times New Roman"/>
        <family val="1"/>
        <charset val="204"/>
      </rPr>
      <t xml:space="preserve">
НР-120%, СП-65%-при автомобильных перевозках.
Если в расценках на эксплуатацию машины/механизма, принятых согласно действующей СНБ, уже учтены накладные расходы и сметная прибыль, то в расчете сметной цены 1 машино-часа данные расходы дополнительно не учитываются.
При отсутствии расценок на эксплуатацию 1 машино-часа машины/механизма в действующей СНБ, стоимость необходимо определять расчетом в соответствии с Методическими указаниями Компании «Определение сметных цен эксплуатации строительных машин, механизмов и автотранспортной техники» № П2-01 М-0046.
</t>
    </r>
  </si>
  <si>
    <t>Время перебазировки, (В)
где К1=2 - коэффициент, учитывающий время обратного пробега на базу механизации после мобилизации (машины, возвращается на базу после осуществления мобилизации);
К2=2 - коэффициент, учитывающий мобилизацию и демобилизацию</t>
  </si>
  <si>
    <t xml:space="preserve">***** Определяется по формуле:
СЦ ЭММ = (ЭММ х К ЭММ) + (ЗПМ х НР (%) + ЗПМ х СП (%)) х К ЗП,
где:
ЭММ - стоимость эксплуатации машин и механизмов, в том числе ЗПМ;
ЗПМ - заработная плата машинистов;
НР (%) - накладные расходы в %-х от фонда оплаты труда машинистов;
СП (%) - сметная прибыль в %-х от фонда оплаты труда машинистов;
К ЭММ - индекс изменения сметной стоимости на эксплуатацию машин и механизмов на дату составления сметной документации;
К ЗП - индекс изменения сметной стоимости к заработной плате на дату составления сметной документации.
В расчете применены индексы изменения сметной стоимости по статьям затрат: ОЗП (ЗПМ)-44,89; ЭММ-16,56.
НР-120%, СП-65%-при автомобильных перевозках.
НР-100%, СП-60%-при погрузо-разгрузочных работах.
НР-80%, СП-60%-при монтаже/демонтаже техники.
Если в расценках на эксплуатацию машины/механизма, принятых согласно действующей СНБ, уже учтены накладные расходы и сметная прибыль, то в расчете сметной цены 1 машино-часа данные расходы дополнительно не учитываются.
При отсутствии расценок на эксплуатацию 1 машино-часа машины/механизма в действующей СНБ, стоимость необходимо определять расчетом в соответствии с Методическими указаниями Компании «Определение сметных цен эксплуатации строительных машин, механизмов и автотранспортной техники» № П2-01 М-0046.
</t>
  </si>
  <si>
    <t xml:space="preserve">** Методика расчета затрат на основании «Единых норм и расценок на строительные, монтажные и ремонтно-строительные работы. Общая часть», утвержденных постановлением Государственного комитета СССР по труду и социальным вопросам, Госстроя СССР и Секретариата ВЦСПС от 05.12.1986 № 43/512/29-50
</t>
  </si>
  <si>
    <t>Данные Подрядчика</t>
  </si>
  <si>
    <t>Данные Подрядчика. (Екатеринбург)</t>
  </si>
  <si>
    <t>Время перебазировки, (В)
где К1=2 - коэффициент, учитывающий время обратного пробега на базу механизации после мобилизации (тягач и трал возвращаются на базу после осуществления мобилизации);
К2=2 - коэффициент, учитывающий мобилизацию и демобилизацию</t>
  </si>
  <si>
    <t xml:space="preserve">**** В образце расчета использованы условные данные.
</t>
  </si>
  <si>
    <t>ОБРАЗЕЦ РАСЧЕТА ЗАТРАТ НА ПЕРЕБАЗИРОВКУ (ПЕРЕДИСЛОКАЦИЮ) МАШИН И МЕХАНИЗМОВ С БАЗЫ МЕХАНИЗАЦИИ НА СТРОИТЕЛЬНУЮ ПЛОЩАДКУ И ОБРАТНО. СПОСОБ ПЕРЕБАЗИРОВКИ (ПЕРЕДИСЛОКАЦИИ) – НА ПРИЦЕПЕ БЕЗ ПРЕДВАРИТЕЛЬНОГО ДЕМОНТАЖА МАШИН НА КОНСТРУКТИВНЫЕ ЧАСТИ И ПОСЛЕДУЮЩЕГО ИХ МОНТАЖА НА СТРОИТЕЛЬНОЙ ПЛОЩАДКЕ С ПОГРУЗКОЙ МАШИН НА ПРИЦЕП СВОИМ ХОДОМ ИЛИ С ПОМОЩЬЮ ЛЕБЕДКИ (В ТЕКУЩИХ ЦЕНАХ БЕЗ УЧЕТА НДС)****</t>
  </si>
  <si>
    <t>Расчет времени перебазировки, (В),
где К=2, коэффициент, учитывающий время возвращения машины на базу механизации</t>
  </si>
  <si>
    <t>ОБРАЗЕЦ РАСЧЕТА ЗАТРАТ НА ПЕРЕБАЗИРОВКУ (ПЕРЕДИСЛОКАЦИЮ) МАШИН И МЕХАНИЗМОВ С БАЗЫ МЕХАНИЗАЦИИ НА СТРОИТЕЛЬНУЮ ПЛОЩАДКУ И ОБРАТНО. СПОСОБ ПЕРЕБАЗИРОВКИ (ПЕРЕДИСЛОКАЦИИ) – СОБСТВЕННЫМ ХОДОМ (В ТЕКУЩИХ ЦЕНАХ БЕЗ УЧЕТА НДС)***</t>
  </si>
  <si>
    <t xml:space="preserve">****** В образце расчета использованы условные данные.
</t>
  </si>
  <si>
    <t>Сметная цена 1 чел-часа *****</t>
  </si>
  <si>
    <t xml:space="preserve">ОБРАЗЕЦ РАСЧЕТА ЗАТРАТ НА ПЕРЕБАЗИРОВКУ (ПЕРЕДИСЛОКАЦИЮ) МАШИН И МЕХАНИЗМОВ С БАЗЫ МЕХАНИЗАЦИИ НА СТРОИТЕЛЬНУЮ ПЛОЩАДКУ И ОБРАТНО. СПОСОБ ПЕРЕБАЗИРОВКИ (ПЕРЕДИСЛОКАЦИИ) – НА ПРИЦЕПЕ С ПРЕДВАРИТЕЛЬНЫМ ДЕМОНТАЖОМ СТРОИТЕЛЬНОЙ ТЕХНИКИ (РАЗБОРКОЙ НА КОНСТРУКТИВНЫЕ ЧАСТИ) И ПОСЛЕДУЮЩИМ ЕЕ МОНТАЖОМ НА СТРОИТЕЛЬНОЙ ПЛОЩАДКЕ И ПРОВЕДЕНИЕМ СОПУТСТВУЮЩИХ ПНР С ПОГРУЗКОЙ КОНСТРУКТИВНЫХ ЧАСТЕЙ МАШИН НА ПРИЦЕП С ПРИМЕНЕНИЕМ ГРУЗОПОДЬЕМНОГО ОБОРУДОВАНИЯ (В ТЕКУЩИХ ЦЕНАХ БЕЗ УЧЕТА НДС) ******
</t>
  </si>
  <si>
    <t>Данные Подрядчика. (Оренбург)</t>
  </si>
  <si>
    <t>Данные ПОС/Подрядчика. Транспортная схема (Б1-Бп)</t>
  </si>
  <si>
    <t>Данные ПОС/Подрядчика. Транспортная схема (Б2-Б1)</t>
  </si>
  <si>
    <t>Потребность в строительных машинах и механизмах по данным подрядчика (перечень перебазируемых машин и механизмов)</t>
  </si>
  <si>
    <t>Лист 2.3.1.1</t>
  </si>
  <si>
    <t>Лист 2.3.1.2</t>
  </si>
  <si>
    <t>Лист 2.3.1.3</t>
  </si>
  <si>
    <t>Лист 2.3.1.4</t>
  </si>
  <si>
    <t>Лист 2.3.1.5</t>
  </si>
  <si>
    <t>Данные ПОС/Подрядчика</t>
  </si>
  <si>
    <t xml:space="preserve">Проезд поездом (плацкарт/купе) или самолет (эконом класс). Вид транспорта выбирается с учетом сложившихся в регионе строительства транспортных коммуникаций, а также наименьших затрат по стоимости. </t>
  </si>
  <si>
    <t xml:space="preserve">В том числе: вахтовые рабочие, вахтовые инженерно-технические и даминистративно-хозяйственные работники, служащие, младшийперсонал,  обслуживающий вахтовый поселокперсонал, водители автотранспортных средств для перевозки рабочих, материалов и оборудования охрана., работники лабораторий и работников иных категорий (п.2 Методики определения затрат, связанных с осуществлением работ вахтовым методом [Приказ Минстроя РФ от 15.06.2020 №318/пр]).
</t>
  </si>
  <si>
    <t>При наличии нескольких транспортных схем вахтовых перевозок (несколько пунктов сбора, или пунктов пересадок) необходимо делать расчет затрат для каждой транспортной схемы</t>
  </si>
  <si>
    <t xml:space="preserve">Стоимость эксплуатации 1 машино - часа транспортного средства определяется по (в порядке убывания предпочтительности):
- расчетом в соответствии с Методическими указаниями Компании «Определение сметных цен эксплуатации строительных машин, механизмов и автотранспортной техники» 
№ П2-01 М-0046;
- по результатам проведенного конъюнктурного анализа
</t>
  </si>
  <si>
    <t>Индекс перевода в текущие цены на прочие работы и затраты по состоянию на ______(предоставляется Заказчиком)</t>
  </si>
  <si>
    <r>
      <rPr>
        <b/>
        <sz val="11"/>
        <rFont val="Times New Roman"/>
        <family val="1"/>
        <charset val="204"/>
      </rPr>
      <t xml:space="preserve">
Перевозка вахт автомобильным транспортом. </t>
    </r>
    <r>
      <rPr>
        <sz val="11"/>
        <rFont val="Times New Roman"/>
        <family val="1"/>
        <charset val="204"/>
      </rPr>
      <t xml:space="preserve">
Оплата производится по фактическим затратам в пределах лимита данных затрат по Расчету стоимости строительства объекта при наличии первичных подтверждающих документов. 
</t>
    </r>
  </si>
  <si>
    <r>
      <rPr>
        <b/>
        <sz val="11"/>
        <rFont val="Times New Roman"/>
        <family val="1"/>
        <charset val="204"/>
      </rPr>
      <t>Перевозка вахт от ВЖК до объекта строительства (расстояние выше 3 км).</t>
    </r>
    <r>
      <rPr>
        <sz val="11"/>
        <rFont val="Times New Roman"/>
        <family val="1"/>
        <charset val="204"/>
      </rPr>
      <t xml:space="preserve">
 Оплата производится по фактическим затратам в пределах лимита данных затрат по Расчету стоимости строительства объекта при наличии первичных подтверждающих документов, в том числе:       
1. Оплата перевозки работников производится согласно расчета затрат, составленного по фактическим трудозатрам. Расстояние перевозки используется среднее от места жительства (ВЖК) до объекта строительства согласно утвержденной Заказчиком транспортной схеме.
2. Оплата режима ожидания арендованных автобусов производится на основании расчетов перевозки работников в пределах лимита данных затрат по Расчету  стоимости строительства объекта при наличии первичных подтверждающих документов. 
3. Оплата режима ожидания собственных автобусов производится на основании калькуляции:
 - с учетом зимнего и летнего режима перевозки работников;
 - с учетом пониженной  з/п водителей 2/3 от договорного тарифа;
в пределах лимита данных затрат по Расчету стоимости строительства объекта при наличии первичных подтверждающих документов.</t>
    </r>
  </si>
  <si>
    <r>
      <rPr>
        <b/>
        <sz val="11"/>
        <rFont val="Times New Roman"/>
        <family val="1"/>
        <charset val="204"/>
      </rPr>
      <t xml:space="preserve">
Перевозка вахт автомобильным транспортом. </t>
    </r>
    <r>
      <rPr>
        <sz val="11"/>
        <rFont val="Times New Roman"/>
        <family val="1"/>
        <charset val="204"/>
      </rPr>
      <t xml:space="preserve">
Форма и образец расчета представлены на листе 2.3.3
</t>
    </r>
  </si>
  <si>
    <r>
      <rPr>
        <b/>
        <sz val="11"/>
        <rFont val="Times New Roman"/>
        <family val="1"/>
        <charset val="204"/>
      </rPr>
      <t>Перевозка вахт от ВЖК до объекта строительства (расстояние выше 3 км).</t>
    </r>
    <r>
      <rPr>
        <sz val="11"/>
        <rFont val="Times New Roman"/>
        <family val="1"/>
        <charset val="204"/>
      </rPr>
      <t xml:space="preserve">
Форма и образец расчета представлены на листе 2.3.4</t>
    </r>
  </si>
  <si>
    <r>
      <t xml:space="preserve">Размер средней дневной тарифной ставки вахтовых работников исходя из 8-часовой продолжительности рабочего дня </t>
    </r>
    <r>
      <rPr>
        <b/>
        <sz val="11"/>
        <rFont val="Times New Roman"/>
        <family val="1"/>
        <charset val="204"/>
      </rPr>
      <t>(ТСср.дн.)</t>
    </r>
  </si>
  <si>
    <t>ОБРАЗЕЦ РАСЧЕТА ВЫПЛАТ, СВЯЗАННЫХ С ВАХТОВЫМ МЕТОДОМ ВЫПОЛНЕНИЯ РАБОТ (ВАХТОВАЯ НАДБАВКА, ЗАТРАТЫ НА ВЫПЛАТЫ ЗА КАЖДЫЙ ДЕНЬ НАХОЖДЕНИЯ В ПУТИ ОТ ПУНКТА СБОРА ДО МЕСТА ВЫПОЛНЕНИЯ РАБОТ И ОБРАТНО, ЗАТРАТЫ НА ОПЛАТУ ДНЕЙ МЕЖДУВАХТОВОГО ОТДЫХА) ВСЕМ ВАХТОВЫМ РАБОТНИКАМ, ЗА ИСКЛЮЧЕНИЕМ ПЕРСОНАЛА ПО ОБСЛУЖИВАНИЮ ВАХТОВОГО ПОСЕЛКА***</t>
  </si>
  <si>
    <t xml:space="preserve">Приемка и оплата производится по фактически понесенным Подрячиком затратам в пределах лимита данных затрат </t>
  </si>
  <si>
    <t xml:space="preserve"> В случаях доставки вахтовых работников на обед (при расстоянии перевозки свыше 600 метров) необходимо:
- продолжительность смены указывать без учета времени на обеденный перерыв;
- стоимость доставки вахтовых работников, в том числе стоимость простоя транспортного средства во время обеденного перерыва необходимо определять согласно образцу расчета затрат по перевозке автомобильным транспортом работников строительных и монтажных организаций на обед при расстоянии до столовой свыше 600м от объекта строительства при вахтовом методе производства работ.
</t>
  </si>
  <si>
    <t>Стоимость перевозки определяется по одной из формул в зависимости от того, возвращается ли транспортное средство с объекта строительства или нет</t>
  </si>
  <si>
    <t>ОБРАЗЕЦ РАСЧЕТА ЗАТРАТ ПО ПЕРЕВОЗКЕ АВТОМОБИЛЬНЫМ ТРАНСПОРТОМ РАБОТНИКОВ СТРОИТЕЛЬНЫХ И МОНТАЖНЫХ ОРГАНИЗАЦИЙ НА РАССТОЯНИЕ СВЫШЕ 3 КМ (В ТЕКУЩИХ ЦЕНАХ БЕЗ УЧЕТА НДС) *******</t>
  </si>
  <si>
    <r>
      <t xml:space="preserve">** Определяется по формуле:
СЦ ЭММ = (ЭММ х К ЭММ) + (ЗПМ х НР (%) + ЗПМ х СП (%)) х К ЗП, 
где:
ЭММ - стоимость эксплуатации машин и механизмов, в том числе ЗПМ;
ЗПМ - заработная плата машинистов;
НР (%) - накладные расходы в %-х от фонда оплаты труда машинистов;
СП (%) - сметная прибыль в %-х от фонда оплаты труда машинистов;
К ЭММ - индекс изменения сметной стоимости на эксплуатацию машин и механизмов на дату составления сметной документации;
К ЗП - индекс изменения сметной стоимости к заработной плате на дату составления сметной документации.
В расчете применены индексы изменения сметной стоимости по статьям затрат: </t>
    </r>
    <r>
      <rPr>
        <sz val="11"/>
        <color rgb="FFFF0000"/>
        <rFont val="Times New Roman"/>
        <family val="1"/>
        <charset val="204"/>
      </rPr>
      <t>ОЗП (ЗПМ)-44,89; ЭММ-16,56.</t>
    </r>
    <r>
      <rPr>
        <sz val="11"/>
        <color theme="1"/>
        <rFont val="Times New Roman"/>
        <family val="1"/>
        <charset val="204"/>
      </rPr>
      <t xml:space="preserve">
НР-120%, СП-65%-при автомобильных перевозках.
Если в расценках на эксплуатацию машины/механизма, принятых согласно действующей СНБ, уже учтены накладные расходы и сметная прибыль, то в расчете сметной цены 1 машино-часа данные расходы дополнительно не учитываются.
При отсутствии расценок на эксплуатацию 1 машино-часа машины/механизма в действующей СНБ, стоимость необходимо определять расчетом в соответствии с Методическими указаниями Компании «Определение сметных цен эксплуатации строительных машин, механизмов и автотранспортной техники» № П2-01 М-0046.
</t>
    </r>
  </si>
  <si>
    <t>календарные дни</t>
  </si>
  <si>
    <t>Индекс перевода в текущие цены на прочие работы и затраты (пердоставляется Заказчиком)</t>
  </si>
  <si>
    <t>Затраты связанные с вахтовым методом выполнения работ (вахтовая надбавка, затраты на выплаты за каждый день нахождения в пути от пункта сбора до места выполнения работ и обратно, затраты на оплату дней междувахтового отдыха) всем вахтовым работникам, за исключением персонала по обслуживанию вахтового поселка определяются на основании расчетов представленных на листе 2.3.2.
Размер суточных (для расчета выплат: вахтовой надбавки, выплат в период нахождения работников в пути, и оплаты дней междувахтового отдыха) (Цсут) составляет _____руб
Размер средней дневной тарифной ставки вахтовых работников исходя из 8-часовой продолжительности рабочего дня (ТСср.дн.) составляет _____руб</t>
  </si>
  <si>
    <t xml:space="preserve">*** </t>
  </si>
  <si>
    <t>Порядок определения стоимости и приемки "Прочих работ и затрат (главы 8, 9)"</t>
  </si>
  <si>
    <t>Перечень подтверждающих документов, предоставляемых Подрядчиком при приемке "Прочих работ и затрат"</t>
  </si>
  <si>
    <r>
      <t>1. Прямые договора аренды производственных площадей для изготовления МТР (сваи, м/ки и др) между подрядчиком, изготавливающим сваи, и арендодателем баз, с приложением плана площадей, задействованных при производстве свайной про</t>
    </r>
    <r>
      <rPr>
        <sz val="11"/>
        <color theme="1"/>
        <rFont val="Times New Roman"/>
        <family val="1"/>
        <charset val="204"/>
      </rPr>
      <t>дукции</t>
    </r>
    <r>
      <rPr>
        <sz val="11"/>
        <rFont val="Times New Roman"/>
        <family val="1"/>
        <charset val="204"/>
      </rPr>
      <t>, согласованные с Заказчиком;
2. Товарно-транспортные накладные, подтверждающие доставку изготовленных МТР от арендованных баз до объекта строительства;</t>
    </r>
    <r>
      <rPr>
        <strike/>
        <sz val="11"/>
        <rFont val="Times New Roman"/>
        <family val="1"/>
        <charset val="204"/>
      </rPr>
      <t xml:space="preserve">
</t>
    </r>
    <r>
      <rPr>
        <sz val="11"/>
        <rFont val="Times New Roman"/>
        <family val="1"/>
        <charset val="204"/>
      </rPr>
      <t xml:space="preserve">3. Акты приема - передачи арендуемых площадей и помещений, счета-фактуры, подтверждающие оплату аренды баз;
4. Для подтверждения количества арендуемых баз необходимо предоставить акты замера расстояний от базы изготовления до объекта строительства согласованные Заказчиком. </t>
    </r>
  </si>
  <si>
    <t>ОБРАЗЕЦ 
Сводка затрат, связанных с перебазированием строительно-монтажных организаций с одной стройки на другую (затраты на перевозку всех необходимых зданий и сооружений, инвентаря и оборудования, прочего имущества, затраты на перебазировку техники)*</t>
  </si>
  <si>
    <t>Средние скорости в зависимости от типа покрытий дорог указаны в соответствии с таблицей 3 Приложения 1 МДС 12-13.2003. Заказчик вправе предоставить Подрядчику фактические данные (при наличии).</t>
  </si>
  <si>
    <t>* Средние скорости в зависимости от типа покрытий дорог указаны в соответствии с таблицей 3 Приложения 1 МДС 12-13.2003. Заказчик вправе предоставить Подрядчику фактические данные (при наличии).</t>
  </si>
  <si>
    <t>В том числе: рабочие, инженерно-технические работники, служащие, младший обслуживающий персонал, охрана. Работники подразделяются на 2 группы: рабочие и служащие.</t>
  </si>
  <si>
    <t>Образец  расчета затрат на проведение специальных мероприятий по обеспечению нормальных условий труда 
(борьба с гнусом, малярией, клещем и т.д.) *</t>
  </si>
  <si>
    <t xml:space="preserve">Образец расчета затрат, связанных с командированием рабочих для выполнения строительных, монтажных и специальных строительных работ
</t>
  </si>
  <si>
    <t>1.4.</t>
  </si>
  <si>
    <t>2</t>
  </si>
  <si>
    <t>6.4</t>
  </si>
  <si>
    <t>7</t>
  </si>
  <si>
    <t>8</t>
  </si>
  <si>
    <t>_____________</t>
  </si>
  <si>
    <t>_______________</t>
  </si>
  <si>
    <t xml:space="preserve">Приложения: 
Указать необходимые виды приложений 2.3.1 -2.3.6 </t>
  </si>
  <si>
    <t>(Перечень не является исчерпывающим и по усмотрению Заказчика может быть дополнен. Ненужное исключить!)</t>
  </si>
  <si>
    <t>Определяется лимитом согласно приложению 2 к Договору</t>
  </si>
  <si>
    <t>1</t>
  </si>
  <si>
    <t xml:space="preserve">1. Приказы о формировании вахт со списками работников; 
2. Табель учета рабочего времени за отчетный период; 
3. Приказ о нормативе суточных затрат для вахтовых работников, 
4. Бухгалтерская справка о Размере средней дневной тарифной ставки вахтовых работников исходя из 8-часовой продолжительности рабочего дня за подписью руководителя и главного бухгалтера.
</t>
  </si>
  <si>
    <t>1. Приказ о направлении на вахту;
2. Табель учета рабочего времени (копия);
3. Графики вахтования (копия);
4. Транспортная схема доставки вахт, согласованная заказчиком;
5. Расчет стоимости маш/часа вахтового автобуса.
При использовании наемного транспорта:
1. Договор аренды транспортных средств;
2. Счет-фактура, акт оказания услуг.
При использовании собственного транспорта:
1. Калькуляции транспортных затрат Подрядчика, утвержденные Заказчиком.</t>
  </si>
  <si>
    <t>На листе 2.3.1 приведена сводная форма расчета затрат на перебазировку машин и механизмов с базы механизации на строительную площадку и обратно со строительной площадки на базу механизации.
На листе 2.3.1.1 приведена форма и образец расчета затрат на перебазировку машин с базы механизации на строительную площадку и обратно со строительной площадки на базу механизации собственным ходом
На листе 2.3.1.2 приведена форма и образец расчета затрат на перебазировку машин с базы механизации на строительную площадку и обратно со строительной площадки на базу механизации на буксире 
На листе 2.3.1.3 приведена форма и образец расчета затрат на перебазировку машин с базы механизации на строительную площадку и обратно со строительной площадки на базу механизации на прицепе без предварительного демонтажа машин на конструктивные части и последующего их монтажа на строительной площадке с погрузкой машин на прицеп своим ходом или с помощью лебедки.
На листе 2.3.1.4 приведена форма и образец расчета затрат на перебазировку машин с базы механизации на строительную площадку и обратно со строительной площадки на базу механизации на прицепе (прицепах) с демонтажем строительной техники (разборкой на конструктивные части) и последующим ее монтажом на строительной площадке и проведением сопутствующих пусконаладочных работ с погрузкой конструктивных частей машин на прицеп (прицепы) с применением грузоподъемного оборудования 
На листе 2.3.1.5 приведена форма и образец расчета затрат на перебазировку строительной техники и механизмов ж/д транспортом</t>
  </si>
  <si>
    <t xml:space="preserve">Приемка и оплата производится по фактически понесенным Подрячиком затратам в пределах лимита данных затрат по Расчету  стоимости строительства объекта при предоставлении Подрядчиком первичных подтверждающих документов.
  </t>
  </si>
  <si>
    <t>Оплата при использовании ДЭС/ПДЭС производится в пределах лимита затрат по Расчету стоимости строительства объекта в следующем порядке:
- Подрядчик на основании данных ПОС или Журнала учета работы строительных машин (механизмов) рассчитывает общую потребность кВт-час. В случае установки эл.счетчика электроэнергии на ДЭС/ПДЭС (отдельно от счетчика электропотребителей учитаемых в составе накладных расходов и по статье "Временные здания и сооружения") возможно использование фактических данных по эл.счетчику. При использовании журнала учета работ машин  и механизмов для расчета используются тех.паспорта машини или (при отсутствии тех.паспортов) используются данные из открытых источников с аналогичной информацией технического содержания тех.характеристик идентичной техники и машин.
- Подрядчик производит расчет (калькуляцию) стоимости 1 часа работы ДЭС. При использовании ПДЭС Подрядчик предоставляет договор услуг на использование ПДЭС и стоимость 1 кВт-часа электроэнергии;
- Подрядчик определяет  разницу между стоимостью электроэнергии, вырабатываемой ДЭС/ПДЭС, и стоимостью электроэнергии от постоянных источников, учтенной расценками.
При превышении лимита данных затрат, затраты на разницу в стоимости электроэнергии сверх лимита компенсации не подлежит.</t>
  </si>
  <si>
    <r>
      <t xml:space="preserve">Указан в приложении 2 к Договору. Определяется  в пределах норм, рекомендованных ГСН 81-05-02-2007 в процентах от стоимости строительно-монтажных работ по итогу глав 1-8  </t>
    </r>
    <r>
      <rPr>
        <sz val="11"/>
        <color rgb="FFFF0000"/>
        <rFont val="Times New Roman"/>
        <family val="1"/>
        <charset val="204"/>
      </rPr>
      <t>с учетом (без учета )</t>
    </r>
    <r>
      <rPr>
        <sz val="11"/>
        <rFont val="Times New Roman"/>
        <family val="1"/>
        <charset val="204"/>
      </rPr>
      <t xml:space="preserve"> коэффициента, учитывающего ветреные дни в зимний период. 
</t>
    </r>
  </si>
  <si>
    <t>Лимит затрат указан в приложении 2 к Договору. Определяется  в пределах норм, рекомендованных ГСН 81-05-02-2007 в процентах от стоимости строительно-монтажных работ по итогу глав 1-8.</t>
  </si>
  <si>
    <t>Лимит затрат указан в приложении 2 к Договору.</t>
  </si>
  <si>
    <t>Лимит затрат указан в приложении 2 к Договору</t>
  </si>
  <si>
    <r>
      <t xml:space="preserve">Расчеты выполняются при наличии  фактически выполненных работ и определяется по единичным расценкам </t>
    </r>
    <r>
      <rPr>
        <sz val="11"/>
        <color rgb="FFFF0000"/>
        <rFont val="Times New Roman"/>
        <family val="1"/>
        <charset val="204"/>
      </rPr>
      <t xml:space="preserve"> (указать сметно-нормативную базу)  </t>
    </r>
    <r>
      <rPr>
        <sz val="11"/>
        <rFont val="Times New Roman"/>
        <family val="1"/>
        <charset val="204"/>
      </rPr>
      <t xml:space="preserve"> с индексом пересчета в текущий уровень цен в соответствии с п.3. Приложения 2.2 в пределах лимита затрат по Расчету стоимости строительства объекта при наличии первичных подтверждающих документов.</t>
    </r>
  </si>
  <si>
    <r>
      <t xml:space="preserve">Приемка к учету производится в пределах лимита затрат по Расчету стоимости строительства объекта за фактически выполненные работы по единичным расценкам  </t>
    </r>
    <r>
      <rPr>
        <sz val="11"/>
        <color rgb="FFC00000"/>
        <rFont val="Times New Roman"/>
        <family val="1"/>
        <charset val="204"/>
      </rPr>
      <t>(указать сметно-нормативную базу)</t>
    </r>
    <r>
      <rPr>
        <sz val="11"/>
        <rFont val="Times New Roman"/>
        <family val="1"/>
        <charset val="204"/>
      </rPr>
      <t xml:space="preserve"> с индексом пересчета в текущий уровень цен  в соответствии с п.3. Приложения 2.2 
</t>
    </r>
  </si>
  <si>
    <t xml:space="preserve">1. Согласованная Заказчиком и Подрядчиком схема перевозки вахтовых работников от места проживания (ВЖК) до объекта строительства;
2. Приказы о формировании вахт и табеля учета рабочего времени;
3. Путевые листы.
При использовании наемного транспорта:
1. Договор аренды транспортных средств;
2. Счет-фактура, акт оказания услуг.
При использовании собственного транспорта:
1. Калькуляции транспортных затрат Подрядчика, утвержденные Заказчиком.
</t>
  </si>
  <si>
    <t>1.  Справка гидрометеорологической службы о количестве ветреных дней в зимний период (для подтверждения ветровой нагрузки). Справка должна содержать информацию о количестве ветреных дней со скоростью более 10 м/с в отчетном период в рамках расчетного зимнего периода согласно Приложения 1 ГСН 81-05-02-2007.  В случае отсутствия возможности получения справок гидрометереологических служб (по причине отсутствия мониторинга климата) в зоне строительства) могут использоваться данные действующего Справочника по климату</t>
  </si>
  <si>
    <r>
      <t xml:space="preserve">Расчеты производятся в пределах лимита затрат по Расчету стоимости строительства объекта за фактически выполненные работы по единичным расценкам  </t>
    </r>
    <r>
      <rPr>
        <sz val="11"/>
        <color rgb="FFC00000"/>
        <rFont val="Times New Roman"/>
        <family val="1"/>
        <charset val="204"/>
      </rPr>
      <t xml:space="preserve">(указать сметно-нормативную базу) </t>
    </r>
    <r>
      <rPr>
        <sz val="11"/>
        <rFont val="Times New Roman"/>
        <family val="1"/>
        <charset val="204"/>
      </rPr>
      <t xml:space="preserve">на основе локальных сметных расчетов с индексом пересчета в текущий уровень цен в соответствии с п.3. Приложения 2.2. Расчеты за пусконаладочные работы осуществляются за фактически выполненные работы (в пределах лимита, установленного договором строительного подряда) на основании локальной сметы.  </t>
    </r>
  </si>
  <si>
    <t>Порядок приемки "Прочих работ и затрат"</t>
  </si>
  <si>
    <t>к договору  №____ от ________</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</si>
</sst>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1" x14ac:knownFonts="1">
    <font>
      <sz val="10"/>
      <name val="Arial"/>
    </font>
    <font>
      <sz val="10"/>
      <name val="Arial"/>
      <family val="2"/>
      <charset val="204"/>
    </font>
    <font>
      <sz val="10"/>
      <name val="Times New Roman"/>
      <family val="1"/>
      <charset val="204"/>
    </font>
    <font>
      <sz val="11"/>
      <name val="Times New Roman"/>
      <family val="1"/>
      <charset val="204"/>
    </font>
    <font>
      <sz val="10"/>
      <name val="Arial"/>
      <family val="2"/>
      <charset val="204"/>
    </font>
    <font>
      <sz val="10"/>
      <name val="Arial Cyr"/>
      <charset val="204"/>
    </font>
    <font>
      <sz val="12"/>
      <name val="Times New Roman"/>
      <family val="1"/>
      <charset val="204"/>
    </font>
    <font>
      <sz val="9"/>
      <name val="Times New Roman"/>
      <family val="1"/>
      <charset val="204"/>
    </font>
    <font>
      <sz val="8"/>
      <name val="Times New Roman"/>
      <family val="1"/>
      <charset val="204"/>
    </font>
    <font>
      <sz val="11"/>
      <name val="Arial"/>
      <family val="2"/>
      <charset val="204"/>
    </font>
    <font>
      <sz val="11"/>
      <color indexed="10"/>
      <name val="Times New Roman"/>
      <family val="1"/>
      <charset val="204"/>
    </font>
    <font>
      <b/>
      <sz val="11"/>
      <name val="Times New Roman"/>
      <family val="1"/>
      <charset val="204"/>
    </font>
    <font>
      <b/>
      <sz val="12"/>
      <name val="Times New Roman"/>
      <family val="1"/>
      <charset val="204"/>
    </font>
    <font>
      <sz val="11"/>
      <color theme="1"/>
      <name val="Calibri"/>
      <family val="2"/>
      <charset val="204"/>
      <scheme val="minor"/>
    </font>
    <font>
      <sz val="11"/>
      <color rgb="FFFF0000"/>
      <name val="Times New Roman"/>
      <family val="1"/>
      <charset val="204"/>
    </font>
    <font>
      <sz val="10"/>
      <color theme="1"/>
      <name val="Times New Roman"/>
      <family val="1"/>
      <charset val="204"/>
    </font>
    <font>
      <sz val="10"/>
      <color theme="0"/>
      <name val="Times New Roman"/>
      <family val="1"/>
      <charset val="204"/>
    </font>
    <font>
      <sz val="10"/>
      <color theme="0" tint="-0.249977111117893"/>
      <name val="Arial"/>
      <family val="2"/>
      <charset val="204"/>
    </font>
    <font>
      <sz val="9"/>
      <color theme="0" tint="-0.249977111117893"/>
      <name val="Arial"/>
      <family val="2"/>
      <charset val="204"/>
    </font>
    <font>
      <sz val="9"/>
      <color theme="0" tint="-0.14999847407452621"/>
      <name val="Arial"/>
      <family val="2"/>
      <charset val="204"/>
    </font>
    <font>
      <sz val="10"/>
      <color rgb="FFC00000"/>
      <name val="Times New Roman"/>
      <family val="1"/>
      <charset val="204"/>
    </font>
    <font>
      <b/>
      <sz val="11"/>
      <color rgb="FF000000"/>
      <name val="Times New Roman"/>
      <family val="1"/>
      <charset val="204"/>
    </font>
    <font>
      <sz val="11"/>
      <color theme="1"/>
      <name val="Times New Roman"/>
      <family val="1"/>
      <charset val="204"/>
    </font>
    <font>
      <b/>
      <sz val="11"/>
      <color theme="1"/>
      <name val="Times New Roman"/>
      <family val="1"/>
      <charset val="204"/>
    </font>
    <font>
      <sz val="11"/>
      <color rgb="FF000000"/>
      <name val="Times New Roman"/>
      <family val="1"/>
      <charset val="204"/>
    </font>
    <font>
      <b/>
      <sz val="11"/>
      <color rgb="FFFF0000"/>
      <name val="Times New Roman"/>
      <family val="1"/>
      <charset val="204"/>
    </font>
    <font>
      <b/>
      <sz val="10"/>
      <color theme="1"/>
      <name val="Times New Roman"/>
      <family val="1"/>
      <charset val="204"/>
    </font>
    <font>
      <b/>
      <i/>
      <sz val="12"/>
      <color theme="1"/>
      <name val="Times New Roman"/>
      <family val="1"/>
      <charset val="204"/>
    </font>
    <font>
      <b/>
      <sz val="12"/>
      <color theme="1"/>
      <name val="Times New Roman"/>
      <family val="1"/>
      <charset val="204"/>
    </font>
    <font>
      <sz val="12"/>
      <color theme="1"/>
      <name val="Times New Roman"/>
      <family val="1"/>
      <charset val="204"/>
    </font>
    <font>
      <sz val="12"/>
      <color rgb="FFFF0000"/>
      <name val="Times New Roman"/>
      <family val="1"/>
      <charset val="204"/>
    </font>
    <font>
      <sz val="8"/>
      <color indexed="8"/>
      <name val="Times New Roman"/>
      <family val="1"/>
      <charset val="204"/>
    </font>
    <font>
      <sz val="11"/>
      <color rgb="FFC00000"/>
      <name val="Times New Roman"/>
      <family val="1"/>
      <charset val="204"/>
    </font>
    <font>
      <strike/>
      <sz val="11"/>
      <name val="Times New Roman"/>
      <family val="1"/>
      <charset val="204"/>
    </font>
    <font>
      <sz val="11"/>
      <color theme="3" tint="0.39997558519241921"/>
      <name val="Times New Roman"/>
      <family val="1"/>
      <charset val="204"/>
    </font>
    <font>
      <sz val="16"/>
      <color theme="1"/>
      <name val="Times New Roman"/>
      <family val="1"/>
      <charset val="204"/>
    </font>
    <font>
      <sz val="16"/>
      <name val="Times New Roman"/>
      <family val="1"/>
      <charset val="204"/>
    </font>
    <font>
      <b/>
      <sz val="12"/>
      <color rgb="FFFF0000"/>
      <name val="Times New Roman"/>
      <family val="1"/>
      <charset val="204"/>
    </font>
    <font>
      <i/>
      <sz val="10"/>
      <name val="Times New Roman"/>
      <family val="1"/>
      <charset val="204"/>
    </font>
    <font>
      <i/>
      <sz val="11"/>
      <color rgb="FFC00000"/>
      <name val="Times New Roman"/>
      <family val="1"/>
      <charset val="204"/>
    </font>
    <font>
      <b/>
      <sz val="12"/>
      <color rgb="FFC00000"/>
      <name val="Times New Roman"/>
      <family val="1"/>
      <charset val="204"/>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s>
  <cellStyleXfs count="11">
    <xf numFmtId="0" fontId="0" fillId="0" borderId="0"/>
    <xf numFmtId="0" fontId="4" fillId="0" borderId="0"/>
    <xf numFmtId="0" fontId="1" fillId="0" borderId="0"/>
    <xf numFmtId="0" fontId="5" fillId="0" borderId="0"/>
    <xf numFmtId="0" fontId="13" fillId="0" borderId="0"/>
    <xf numFmtId="0" fontId="5" fillId="0" borderId="0"/>
    <xf numFmtId="0" fontId="1" fillId="0" borderId="0"/>
    <xf numFmtId="0" fontId="5" fillId="0" borderId="0"/>
    <xf numFmtId="9" fontId="4" fillId="0" borderId="0" applyFont="0" applyFill="0" applyBorder="0" applyAlignment="0" applyProtection="0"/>
    <xf numFmtId="9" fontId="1" fillId="0" borderId="0" applyFont="0" applyFill="0" applyBorder="0" applyAlignment="0" applyProtection="0"/>
    <xf numFmtId="0" fontId="5" fillId="0" borderId="0"/>
  </cellStyleXfs>
  <cellXfs count="480">
    <xf numFmtId="0" fontId="0" fillId="0" borderId="0" xfId="0"/>
    <xf numFmtId="0" fontId="2" fillId="0" borderId="0" xfId="6" applyFont="1"/>
    <xf numFmtId="0" fontId="2" fillId="0" borderId="0" xfId="6" applyFont="1" applyAlignment="1">
      <alignment horizontal="center"/>
    </xf>
    <xf numFmtId="0" fontId="6" fillId="0" borderId="0" xfId="6" applyFont="1" applyFill="1" applyAlignment="1">
      <alignment horizontal="left" vertical="center"/>
    </xf>
    <xf numFmtId="0" fontId="2" fillId="0" borderId="0" xfId="6" applyFont="1" applyFill="1" applyAlignment="1">
      <alignment vertical="center"/>
    </xf>
    <xf numFmtId="0" fontId="2" fillId="0" borderId="0" xfId="6" applyFont="1" applyFill="1" applyAlignment="1">
      <alignment horizontal="center" vertical="center"/>
    </xf>
    <xf numFmtId="0" fontId="6" fillId="4" borderId="1" xfId="6" applyFont="1" applyFill="1" applyBorder="1" applyAlignment="1">
      <alignment horizontal="center" vertical="center"/>
    </xf>
    <xf numFmtId="0" fontId="6" fillId="4" borderId="1" xfId="6" applyFont="1" applyFill="1" applyBorder="1" applyAlignment="1">
      <alignment vertical="center"/>
    </xf>
    <xf numFmtId="0" fontId="6" fillId="3" borderId="2" xfId="6" applyFont="1" applyFill="1" applyBorder="1" applyAlignment="1">
      <alignment horizontal="left" vertical="center" indent="1"/>
    </xf>
    <xf numFmtId="0" fontId="2" fillId="3" borderId="3" xfId="6" applyFont="1" applyFill="1" applyBorder="1" applyAlignment="1">
      <alignment vertical="center"/>
    </xf>
    <xf numFmtId="0" fontId="2" fillId="3" borderId="4" xfId="6" applyFont="1" applyFill="1" applyBorder="1" applyAlignment="1">
      <alignment horizontal="center" vertical="center"/>
    </xf>
    <xf numFmtId="0" fontId="2" fillId="0" borderId="1" xfId="6" quotePrefix="1" applyFont="1" applyBorder="1" applyAlignment="1">
      <alignment horizontal="center" vertical="center"/>
    </xf>
    <xf numFmtId="0" fontId="2" fillId="0" borderId="1" xfId="6" applyFont="1" applyBorder="1" applyAlignment="1">
      <alignment vertical="center" wrapText="1"/>
    </xf>
    <xf numFmtId="0" fontId="2" fillId="0" borderId="1" xfId="6" applyFont="1" applyBorder="1" applyAlignment="1">
      <alignment horizontal="center" vertical="center" wrapText="1"/>
    </xf>
    <xf numFmtId="3" fontId="2" fillId="0" borderId="1" xfId="6" applyNumberFormat="1" applyFont="1" applyFill="1" applyBorder="1" applyAlignment="1">
      <alignment horizontal="center" vertical="center"/>
    </xf>
    <xf numFmtId="164" fontId="2" fillId="0" borderId="1" xfId="6" applyNumberFormat="1" applyFont="1" applyBorder="1" applyAlignment="1">
      <alignment horizontal="center" vertical="center"/>
    </xf>
    <xf numFmtId="0" fontId="2" fillId="0" borderId="1" xfId="6" applyFont="1" applyFill="1" applyBorder="1" applyAlignment="1">
      <alignment vertical="center" wrapText="1"/>
    </xf>
    <xf numFmtId="0" fontId="2" fillId="0" borderId="1" xfId="6" applyFont="1" applyFill="1" applyBorder="1" applyAlignment="1">
      <alignment horizontal="center" vertical="center" wrapText="1"/>
    </xf>
    <xf numFmtId="0" fontId="2" fillId="0" borderId="1" xfId="6" quotePrefix="1" applyFont="1" applyFill="1" applyBorder="1" applyAlignment="1">
      <alignment horizontal="center" vertical="center"/>
    </xf>
    <xf numFmtId="0" fontId="2" fillId="0" borderId="1" xfId="6" applyFont="1" applyBorder="1" applyAlignment="1">
      <alignment horizontal="center" vertical="center"/>
    </xf>
    <xf numFmtId="0" fontId="2" fillId="0" borderId="1" xfId="6" applyFont="1" applyFill="1" applyBorder="1" applyAlignment="1">
      <alignment horizontal="center" vertical="center"/>
    </xf>
    <xf numFmtId="0" fontId="2" fillId="4" borderId="1" xfId="6" applyFont="1" applyFill="1" applyBorder="1" applyAlignment="1">
      <alignment horizontal="center" vertical="center"/>
    </xf>
    <xf numFmtId="0" fontId="2" fillId="4" borderId="1" xfId="6" applyFont="1" applyFill="1" applyBorder="1" applyAlignment="1">
      <alignment vertical="center"/>
    </xf>
    <xf numFmtId="0" fontId="8" fillId="4" borderId="1" xfId="6" applyFont="1" applyFill="1" applyBorder="1" applyAlignment="1">
      <alignment horizontal="center" vertical="center"/>
    </xf>
    <xf numFmtId="0" fontId="7" fillId="0" borderId="0" xfId="6" applyFont="1"/>
    <xf numFmtId="0" fontId="2" fillId="4" borderId="1" xfId="6" quotePrefix="1" applyFont="1" applyFill="1" applyBorder="1" applyAlignment="1">
      <alignment horizontal="center" vertical="center"/>
    </xf>
    <xf numFmtId="0" fontId="2" fillId="4" borderId="1" xfId="6" applyFont="1" applyFill="1" applyBorder="1" applyAlignment="1">
      <alignment vertical="center" wrapText="1"/>
    </xf>
    <xf numFmtId="0" fontId="16" fillId="0" borderId="0" xfId="6" applyFont="1" applyAlignment="1">
      <alignment horizontal="center" vertical="center"/>
    </xf>
    <xf numFmtId="14" fontId="2" fillId="0" borderId="1" xfId="6" applyNumberFormat="1" applyFont="1" applyBorder="1" applyAlignment="1">
      <alignment horizontal="center" vertical="center" wrapText="1"/>
    </xf>
    <xf numFmtId="0" fontId="1" fillId="0" borderId="0" xfId="6" applyFont="1" applyAlignment="1">
      <alignment vertical="center"/>
    </xf>
    <xf numFmtId="0" fontId="1" fillId="0" borderId="0" xfId="6"/>
    <xf numFmtId="0" fontId="9" fillId="0" borderId="1" xfId="6" applyFont="1" applyBorder="1" applyAlignment="1">
      <alignment vertical="center"/>
    </xf>
    <xf numFmtId="0" fontId="9" fillId="0" borderId="1" xfId="6" applyFont="1" applyBorder="1" applyAlignment="1">
      <alignment horizontal="center" vertical="center"/>
    </xf>
    <xf numFmtId="0" fontId="1" fillId="0" borderId="0" xfId="6" applyFont="1" applyAlignment="1">
      <alignment horizontal="center" vertical="center"/>
    </xf>
    <xf numFmtId="0" fontId="17" fillId="0" borderId="1" xfId="6" applyFont="1" applyBorder="1" applyAlignment="1">
      <alignment vertical="center"/>
    </xf>
    <xf numFmtId="0" fontId="18" fillId="0" borderId="1" xfId="6" applyFont="1" applyBorder="1" applyAlignment="1">
      <alignment horizontal="center" vertical="center"/>
    </xf>
    <xf numFmtId="0" fontId="1" fillId="0" borderId="1" xfId="6" applyFont="1" applyBorder="1" applyAlignment="1">
      <alignment vertical="center"/>
    </xf>
    <xf numFmtId="0" fontId="19" fillId="0" borderId="1" xfId="6" applyFont="1" applyBorder="1" applyAlignment="1">
      <alignment horizontal="center" vertical="center"/>
    </xf>
    <xf numFmtId="0" fontId="20" fillId="0" borderId="0" xfId="6" applyFont="1"/>
    <xf numFmtId="0" fontId="22" fillId="0" borderId="0" xfId="0" applyFont="1" applyFill="1"/>
    <xf numFmtId="0" fontId="21" fillId="0" borderId="0" xfId="0" applyFont="1" applyFill="1" applyBorder="1" applyAlignment="1">
      <alignment horizontal="center" vertical="center"/>
    </xf>
    <xf numFmtId="0" fontId="22" fillId="0" borderId="0" xfId="0" applyFont="1" applyFill="1" applyBorder="1"/>
    <xf numFmtId="0" fontId="21" fillId="0" borderId="0" xfId="0" applyFont="1" applyFill="1" applyBorder="1" applyAlignment="1">
      <alignment horizontal="left" vertical="top"/>
    </xf>
    <xf numFmtId="0" fontId="21" fillId="0" borderId="0" xfId="0" applyFont="1" applyFill="1" applyBorder="1" applyAlignment="1">
      <alignment horizontal="left" vertical="center"/>
    </xf>
    <xf numFmtId="0" fontId="21" fillId="0" borderId="1" xfId="0" applyFont="1" applyFill="1" applyBorder="1" applyAlignment="1">
      <alignment horizontal="center" vertical="top" wrapText="1"/>
    </xf>
    <xf numFmtId="0" fontId="23" fillId="0" borderId="1" xfId="0" applyFont="1" applyFill="1" applyBorder="1" applyAlignment="1">
      <alignment horizontal="center" vertical="top" wrapText="1"/>
    </xf>
    <xf numFmtId="0" fontId="22" fillId="0" borderId="0" xfId="0" applyFont="1" applyFill="1" applyBorder="1" applyAlignment="1">
      <alignment horizontal="center" vertical="top" wrapText="1"/>
    </xf>
    <xf numFmtId="0" fontId="22" fillId="0" borderId="0" xfId="0" applyFont="1" applyFill="1" applyAlignment="1">
      <alignment horizontal="center" vertical="top" wrapText="1"/>
    </xf>
    <xf numFmtId="0" fontId="24" fillId="0" borderId="1" xfId="0" applyFont="1" applyFill="1" applyBorder="1" applyAlignment="1">
      <alignment horizontal="center" vertical="top" wrapText="1"/>
    </xf>
    <xf numFmtId="0" fontId="22" fillId="0" borderId="1" xfId="0" applyFont="1" applyFill="1" applyBorder="1" applyAlignment="1">
      <alignment horizontal="center" vertical="top"/>
    </xf>
    <xf numFmtId="0" fontId="22" fillId="0" borderId="0" xfId="0" applyFont="1" applyFill="1" applyBorder="1" applyAlignment="1">
      <alignment vertical="top"/>
    </xf>
    <xf numFmtId="0" fontId="24" fillId="0" borderId="0" xfId="0" applyFont="1" applyFill="1" applyBorder="1" applyAlignment="1">
      <alignment horizontal="center" vertical="top" wrapText="1"/>
    </xf>
    <xf numFmtId="0" fontId="24" fillId="0" borderId="0" xfId="0" applyFont="1" applyFill="1" applyBorder="1" applyAlignment="1">
      <alignment horizontal="left" vertical="top" wrapText="1"/>
    </xf>
    <xf numFmtId="0" fontId="22" fillId="0" borderId="0" xfId="0" applyFont="1" applyFill="1" applyBorder="1" applyAlignment="1">
      <alignment horizontal="center" vertical="top"/>
    </xf>
    <xf numFmtId="0" fontId="25" fillId="0" borderId="1" xfId="0" applyFont="1" applyFill="1" applyBorder="1" applyAlignment="1">
      <alignment horizontal="center" vertical="top" wrapText="1"/>
    </xf>
    <xf numFmtId="0" fontId="11" fillId="0" borderId="2" xfId="0" applyFont="1" applyFill="1" applyBorder="1" applyAlignment="1">
      <alignment horizontal="left" vertical="top"/>
    </xf>
    <xf numFmtId="0" fontId="25" fillId="0" borderId="4" xfId="0" applyFont="1" applyFill="1" applyBorder="1" applyAlignment="1">
      <alignment horizontal="left" vertical="top"/>
    </xf>
    <xf numFmtId="0" fontId="14" fillId="0" borderId="1" xfId="0" applyFont="1" applyFill="1" applyBorder="1" applyAlignment="1">
      <alignment horizontal="center" vertical="top" wrapText="1"/>
    </xf>
    <xf numFmtId="0" fontId="14" fillId="0" borderId="0" xfId="0" applyFont="1" applyFill="1" applyBorder="1" applyAlignment="1">
      <alignment horizontal="center" vertical="top" wrapText="1"/>
    </xf>
    <xf numFmtId="0" fontId="14" fillId="0" borderId="0" xfId="0" applyFont="1" applyFill="1" applyAlignment="1">
      <alignment horizontal="center" vertical="top" wrapText="1"/>
    </xf>
    <xf numFmtId="0" fontId="21" fillId="0" borderId="2" xfId="0" applyFont="1" applyFill="1" applyBorder="1" applyAlignment="1">
      <alignment vertical="top"/>
    </xf>
    <xf numFmtId="0" fontId="21" fillId="0" borderId="4" xfId="0" applyFont="1" applyFill="1" applyBorder="1" applyAlignment="1">
      <alignment vertical="top"/>
    </xf>
    <xf numFmtId="0" fontId="22" fillId="0" borderId="1" xfId="0" applyFont="1" applyFill="1" applyBorder="1" applyAlignment="1">
      <alignment horizontal="center" vertical="top" wrapText="1"/>
    </xf>
    <xf numFmtId="49" fontId="24" fillId="0" borderId="1" xfId="0" applyNumberFormat="1" applyFont="1" applyFill="1" applyBorder="1" applyAlignment="1">
      <alignment horizontal="center" vertical="top" wrapText="1"/>
    </xf>
    <xf numFmtId="4" fontId="22" fillId="0" borderId="0" xfId="0" applyNumberFormat="1" applyFont="1" applyFill="1" applyBorder="1" applyAlignment="1">
      <alignment vertical="top"/>
    </xf>
    <xf numFmtId="0" fontId="22" fillId="0" borderId="1" xfId="0" applyFont="1" applyFill="1" applyBorder="1" applyAlignment="1">
      <alignment vertical="top"/>
    </xf>
    <xf numFmtId="0" fontId="24" fillId="0" borderId="0" xfId="0" applyFont="1" applyFill="1" applyBorder="1" applyAlignment="1">
      <alignment horizontal="left" vertical="center" wrapText="1"/>
    </xf>
    <xf numFmtId="0" fontId="23" fillId="0" borderId="0" xfId="0" applyFont="1" applyFill="1" applyAlignment="1">
      <alignment horizontal="center" vertical="top"/>
    </xf>
    <xf numFmtId="0" fontId="23" fillId="0" borderId="1" xfId="0" applyFont="1" applyFill="1" applyBorder="1" applyAlignment="1">
      <alignment horizontal="center" vertical="top"/>
    </xf>
    <xf numFmtId="0" fontId="23" fillId="0" borderId="0" xfId="0" applyFont="1" applyFill="1" applyAlignment="1">
      <alignment vertical="top"/>
    </xf>
    <xf numFmtId="0" fontId="23" fillId="0" borderId="1" xfId="0" applyFont="1" applyFill="1" applyBorder="1" applyAlignment="1">
      <alignment vertical="top"/>
    </xf>
    <xf numFmtId="0" fontId="23" fillId="0" borderId="0" xfId="0" applyFont="1" applyFill="1"/>
    <xf numFmtId="0" fontId="21" fillId="0" borderId="1" xfId="0" applyFont="1" applyFill="1" applyBorder="1" applyAlignment="1">
      <alignment horizontal="center" vertical="top"/>
    </xf>
    <xf numFmtId="0" fontId="22" fillId="0" borderId="2" xfId="0" applyFont="1" applyFill="1" applyBorder="1" applyAlignment="1">
      <alignment horizontal="center" vertical="top" wrapText="1"/>
    </xf>
    <xf numFmtId="0" fontId="22" fillId="0" borderId="0" xfId="0" applyFont="1" applyFill="1" applyAlignment="1">
      <alignment horizontal="center" vertical="top"/>
    </xf>
    <xf numFmtId="0" fontId="22" fillId="0" borderId="0" xfId="0" applyFont="1" applyFill="1" applyAlignment="1">
      <alignment vertical="top"/>
    </xf>
    <xf numFmtId="0" fontId="23" fillId="0" borderId="1" xfId="0" applyFont="1" applyFill="1" applyBorder="1"/>
    <xf numFmtId="0" fontId="23" fillId="0" borderId="0" xfId="0" applyFont="1" applyFill="1" applyBorder="1"/>
    <xf numFmtId="0" fontId="21" fillId="0" borderId="0" xfId="0" applyFont="1" applyFill="1" applyBorder="1" applyAlignment="1">
      <alignment horizontal="left" vertical="top" wrapText="1"/>
    </xf>
    <xf numFmtId="4" fontId="23" fillId="0" borderId="0" xfId="0" applyNumberFormat="1" applyFont="1" applyFill="1" applyBorder="1" applyAlignment="1">
      <alignment horizontal="center" vertical="top"/>
    </xf>
    <xf numFmtId="0" fontId="3" fillId="0" borderId="0" xfId="0" applyFont="1" applyFill="1" applyAlignment="1">
      <alignment vertical="top"/>
    </xf>
    <xf numFmtId="0" fontId="14" fillId="0" borderId="1" xfId="0" applyFont="1" applyFill="1" applyBorder="1" applyAlignment="1">
      <alignment horizontal="center" vertical="top"/>
    </xf>
    <xf numFmtId="0" fontId="21"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14" fillId="0" borderId="1" xfId="0" applyFont="1" applyFill="1" applyBorder="1" applyAlignment="1">
      <alignment vertical="top"/>
    </xf>
    <xf numFmtId="0" fontId="14" fillId="6" borderId="1" xfId="0" applyFont="1" applyFill="1" applyBorder="1" applyAlignment="1">
      <alignment horizontal="center" vertical="top" wrapText="1"/>
    </xf>
    <xf numFmtId="0" fontId="26" fillId="0" borderId="1" xfId="0" applyFont="1" applyFill="1" applyBorder="1" applyAlignment="1">
      <alignment horizontal="center" vertical="center" wrapText="1"/>
    </xf>
    <xf numFmtId="0" fontId="15" fillId="0" borderId="0" xfId="0" applyFont="1" applyFill="1" applyAlignment="1">
      <alignment vertical="top"/>
    </xf>
    <xf numFmtId="0" fontId="14" fillId="0" borderId="1" xfId="0" applyFont="1" applyFill="1" applyBorder="1" applyAlignment="1">
      <alignment horizontal="center" vertical="center"/>
    </xf>
    <xf numFmtId="0" fontId="23" fillId="0" borderId="0" xfId="0" applyFont="1" applyFill="1" applyBorder="1" applyAlignment="1">
      <alignment horizontal="center" vertical="top"/>
    </xf>
    <xf numFmtId="0" fontId="0" fillId="0" borderId="0" xfId="0" applyFill="1"/>
    <xf numFmtId="0" fontId="22" fillId="0" borderId="0" xfId="0" applyFont="1" applyFill="1" applyAlignment="1">
      <alignment vertical="top" wrapText="1"/>
    </xf>
    <xf numFmtId="0" fontId="23" fillId="0" borderId="1" xfId="0" applyFont="1" applyFill="1" applyBorder="1" applyAlignment="1">
      <alignment horizontal="center" vertical="top" wrapText="1"/>
    </xf>
    <xf numFmtId="49" fontId="22" fillId="0" borderId="1" xfId="0" applyNumberFormat="1" applyFont="1" applyFill="1" applyBorder="1" applyAlignment="1">
      <alignment horizontal="center" vertical="top"/>
    </xf>
    <xf numFmtId="0" fontId="11" fillId="0" borderId="1" xfId="0" applyFont="1" applyFill="1" applyBorder="1" applyAlignment="1">
      <alignment horizontal="center" vertical="top"/>
    </xf>
    <xf numFmtId="0" fontId="11" fillId="0" borderId="1" xfId="0" applyFont="1" applyFill="1" applyBorder="1" applyAlignment="1">
      <alignment horizontal="left" vertical="top" wrapText="1"/>
    </xf>
    <xf numFmtId="0" fontId="11" fillId="0" borderId="1" xfId="0" applyFont="1" applyFill="1" applyBorder="1" applyAlignment="1">
      <alignment vertical="top"/>
    </xf>
    <xf numFmtId="49" fontId="22" fillId="0" borderId="0" xfId="0" applyNumberFormat="1" applyFont="1" applyFill="1" applyBorder="1" applyAlignment="1">
      <alignment horizontal="center" vertical="top"/>
    </xf>
    <xf numFmtId="0" fontId="22" fillId="0" borderId="0" xfId="0" applyFont="1" applyFill="1" applyBorder="1" applyAlignment="1">
      <alignment vertical="top" wrapText="1"/>
    </xf>
    <xf numFmtId="0" fontId="22" fillId="0" borderId="1" xfId="0" applyFont="1" applyFill="1" applyBorder="1" applyAlignment="1">
      <alignment vertical="top" wrapText="1"/>
    </xf>
    <xf numFmtId="0" fontId="23" fillId="0" borderId="1" xfId="0" applyFont="1" applyFill="1" applyBorder="1" applyAlignment="1">
      <alignment vertical="top" wrapText="1"/>
    </xf>
    <xf numFmtId="0" fontId="27"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xf>
    <xf numFmtId="9" fontId="22" fillId="0" borderId="0" xfId="0" applyNumberFormat="1" applyFont="1" applyFill="1" applyBorder="1" applyAlignment="1">
      <alignment horizontal="center" vertical="top"/>
    </xf>
    <xf numFmtId="0" fontId="22" fillId="0" borderId="0" xfId="0" applyFont="1" applyFill="1" applyAlignment="1">
      <alignment horizontal="left" vertical="top"/>
    </xf>
    <xf numFmtId="0" fontId="3" fillId="0" borderId="0" xfId="0" applyFont="1" applyFill="1" applyAlignment="1">
      <alignment horizontal="left" vertical="top"/>
    </xf>
    <xf numFmtId="0" fontId="3" fillId="0" borderId="0" xfId="0" applyFont="1" applyFill="1" applyBorder="1" applyAlignment="1">
      <alignment horizontal="left" vertical="top" wrapText="1"/>
    </xf>
    <xf numFmtId="0" fontId="11" fillId="0" borderId="0" xfId="0" applyFont="1" applyFill="1" applyAlignment="1">
      <alignment horizontal="center" vertical="top" wrapText="1"/>
    </xf>
    <xf numFmtId="0" fontId="11" fillId="0" borderId="0" xfId="0" applyFont="1" applyFill="1" applyAlignment="1">
      <alignment horizontal="center" vertical="top"/>
    </xf>
    <xf numFmtId="0" fontId="11" fillId="0" borderId="0" xfId="0" applyFont="1" applyFill="1" applyAlignment="1">
      <alignment horizontal="left" vertical="top"/>
    </xf>
    <xf numFmtId="0" fontId="11" fillId="0" borderId="1" xfId="0" applyFont="1" applyFill="1" applyBorder="1" applyAlignment="1">
      <alignment horizontal="center" vertical="top" wrapText="1"/>
    </xf>
    <xf numFmtId="0" fontId="11" fillId="0" borderId="0" xfId="0" applyFont="1" applyFill="1" applyAlignment="1">
      <alignment vertical="top" wrapText="1"/>
    </xf>
    <xf numFmtId="0" fontId="11" fillId="0" borderId="0" xfId="0" applyFont="1" applyFill="1" applyAlignment="1">
      <alignment vertical="top"/>
    </xf>
    <xf numFmtId="0" fontId="3" fillId="0" borderId="1" xfId="0" applyFont="1" applyFill="1" applyBorder="1" applyAlignment="1">
      <alignment horizontal="center" vertical="top"/>
    </xf>
    <xf numFmtId="49" fontId="3" fillId="0" borderId="1" xfId="0" applyNumberFormat="1" applyFont="1" applyFill="1" applyBorder="1" applyAlignment="1">
      <alignment horizontal="center" vertical="top"/>
    </xf>
    <xf numFmtId="0" fontId="3" fillId="0" borderId="1" xfId="0" applyFont="1" applyFill="1" applyBorder="1" applyAlignment="1">
      <alignment horizontal="center" vertical="top" wrapText="1"/>
    </xf>
    <xf numFmtId="0" fontId="3" fillId="0" borderId="2"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49" fontId="3" fillId="0" borderId="0" xfId="0" applyNumberFormat="1" applyFont="1" applyFill="1" applyBorder="1" applyAlignment="1">
      <alignment horizontal="center" vertical="top"/>
    </xf>
    <xf numFmtId="49" fontId="3" fillId="0" borderId="0" xfId="0" applyNumberFormat="1" applyFont="1" applyFill="1" applyBorder="1" applyAlignment="1">
      <alignment vertical="top" wrapText="1"/>
    </xf>
    <xf numFmtId="0" fontId="3" fillId="0" borderId="0" xfId="0" applyFont="1" applyFill="1" applyBorder="1" applyAlignment="1">
      <alignment horizontal="center" vertical="top"/>
    </xf>
    <xf numFmtId="0" fontId="3" fillId="0" borderId="1" xfId="0" applyFont="1" applyFill="1" applyBorder="1" applyAlignment="1">
      <alignment vertical="top" wrapText="1"/>
    </xf>
    <xf numFmtId="0" fontId="11" fillId="0" borderId="1" xfId="0" applyFont="1" applyFill="1" applyBorder="1" applyAlignment="1" applyProtection="1">
      <alignment horizontal="center" vertical="top"/>
      <protection hidden="1"/>
    </xf>
    <xf numFmtId="0" fontId="3" fillId="0" borderId="2" xfId="0" applyFont="1" applyFill="1" applyBorder="1" applyAlignment="1">
      <alignment horizontal="center" vertical="top"/>
    </xf>
    <xf numFmtId="0" fontId="11" fillId="0" borderId="1" xfId="0" applyFont="1" applyFill="1" applyBorder="1" applyAlignment="1">
      <alignment vertical="top" wrapText="1"/>
    </xf>
    <xf numFmtId="49" fontId="23" fillId="0" borderId="0" xfId="0" applyNumberFormat="1" applyFont="1" applyFill="1" applyBorder="1" applyAlignment="1">
      <alignment horizontal="center" vertical="top"/>
    </xf>
    <xf numFmtId="0" fontId="23" fillId="0" borderId="0" xfId="0" applyFont="1" applyFill="1" applyBorder="1" applyAlignment="1">
      <alignment vertical="top" wrapText="1"/>
    </xf>
    <xf numFmtId="3" fontId="23" fillId="0" borderId="0" xfId="0" applyNumberFormat="1" applyFont="1" applyFill="1" applyBorder="1" applyAlignment="1">
      <alignment horizontal="center" vertical="top"/>
    </xf>
    <xf numFmtId="0" fontId="23" fillId="0" borderId="0" xfId="0" applyFont="1" applyFill="1" applyBorder="1" applyAlignment="1">
      <alignment horizontal="center" vertical="top" wrapText="1"/>
    </xf>
    <xf numFmtId="0" fontId="11" fillId="0" borderId="0" xfId="0" applyFont="1" applyFill="1" applyBorder="1" applyAlignment="1">
      <alignment vertical="top" wrapText="1"/>
    </xf>
    <xf numFmtId="0" fontId="11" fillId="0" borderId="0" xfId="0" applyFont="1" applyFill="1" applyBorder="1" applyAlignment="1">
      <alignment horizontal="center" vertical="top"/>
    </xf>
    <xf numFmtId="4" fontId="11" fillId="0" borderId="0" xfId="0" applyNumberFormat="1" applyFont="1" applyFill="1" applyBorder="1" applyAlignment="1" applyProtection="1">
      <alignment horizontal="center" vertical="top"/>
      <protection hidden="1"/>
    </xf>
    <xf numFmtId="4" fontId="11" fillId="0" borderId="0" xfId="0" applyNumberFormat="1" applyFont="1" applyFill="1" applyBorder="1" applyAlignment="1">
      <alignment horizontal="center" vertical="top" wrapText="1"/>
    </xf>
    <xf numFmtId="0" fontId="3" fillId="0" borderId="0" xfId="0" applyFont="1" applyFill="1" applyBorder="1" applyAlignment="1">
      <alignment vertical="top" wrapText="1"/>
    </xf>
    <xf numFmtId="0" fontId="3" fillId="0" borderId="0" xfId="0" applyFont="1" applyFill="1" applyBorder="1" applyAlignment="1">
      <alignment vertical="top"/>
    </xf>
    <xf numFmtId="0" fontId="3" fillId="0" borderId="0" xfId="0" applyFont="1" applyFill="1" applyAlignment="1">
      <alignment horizontal="center" vertical="top" wrapText="1"/>
    </xf>
    <xf numFmtId="0" fontId="3" fillId="0" borderId="0" xfId="0" applyFont="1" applyFill="1" applyAlignment="1">
      <alignment horizontal="center" vertical="top"/>
    </xf>
    <xf numFmtId="0" fontId="3" fillId="0" borderId="0" xfId="0" applyFont="1" applyFill="1" applyAlignment="1">
      <alignment vertical="top" wrapText="1"/>
    </xf>
    <xf numFmtId="0" fontId="23" fillId="0" borderId="5" xfId="0" applyFont="1" applyFill="1" applyBorder="1" applyAlignment="1">
      <alignment vertical="top"/>
    </xf>
    <xf numFmtId="0" fontId="23" fillId="0" borderId="0" xfId="0" applyFont="1" applyFill="1" applyBorder="1" applyAlignment="1">
      <alignment vertical="top"/>
    </xf>
    <xf numFmtId="0" fontId="23" fillId="0" borderId="2" xfId="0" applyFont="1" applyFill="1" applyBorder="1" applyAlignment="1">
      <alignment vertical="top"/>
    </xf>
    <xf numFmtId="0" fontId="23" fillId="0" borderId="3" xfId="0" applyFont="1" applyFill="1" applyBorder="1" applyAlignment="1">
      <alignment horizontal="center" vertical="top"/>
    </xf>
    <xf numFmtId="0" fontId="23" fillId="0" borderId="4" xfId="0" applyFont="1" applyFill="1" applyBorder="1" applyAlignment="1">
      <alignment horizontal="center" vertical="top"/>
    </xf>
    <xf numFmtId="0" fontId="22" fillId="0" borderId="2" xfId="0" applyFont="1" applyFill="1" applyBorder="1" applyAlignment="1">
      <alignment horizontal="center" vertical="top"/>
    </xf>
    <xf numFmtId="0" fontId="22" fillId="0" borderId="1" xfId="0" applyFont="1" applyFill="1" applyBorder="1" applyAlignment="1">
      <alignment horizontal="center" vertical="top"/>
    </xf>
    <xf numFmtId="0" fontId="23" fillId="0" borderId="2" xfId="0" applyFont="1" applyFill="1" applyBorder="1" applyAlignment="1">
      <alignment horizontal="center" vertical="top" wrapText="1"/>
    </xf>
    <xf numFmtId="3" fontId="22" fillId="0" borderId="1" xfId="0" applyNumberFormat="1" applyFont="1" applyFill="1" applyBorder="1" applyAlignment="1">
      <alignment horizontal="center" vertical="top" wrapText="1"/>
    </xf>
    <xf numFmtId="3" fontId="23" fillId="0" borderId="1" xfId="0" applyNumberFormat="1" applyFont="1" applyFill="1" applyBorder="1" applyAlignment="1">
      <alignment horizontal="center" vertical="top" wrapText="1"/>
    </xf>
    <xf numFmtId="3" fontId="22" fillId="0" borderId="0" xfId="0" applyNumberFormat="1" applyFont="1" applyFill="1" applyBorder="1" applyAlignment="1">
      <alignment horizontal="center" vertical="top" wrapText="1"/>
    </xf>
    <xf numFmtId="0" fontId="22" fillId="0" borderId="0" xfId="0" applyFont="1" applyAlignment="1">
      <alignment vertical="top"/>
    </xf>
    <xf numFmtId="0" fontId="22" fillId="0" borderId="0" xfId="0" applyFont="1" applyAlignment="1">
      <alignment horizontal="center" vertical="top"/>
    </xf>
    <xf numFmtId="0" fontId="23" fillId="0" borderId="0" xfId="0" applyFont="1" applyAlignment="1">
      <alignment vertical="top" wrapText="1"/>
    </xf>
    <xf numFmtId="0" fontId="23" fillId="0" borderId="0" xfId="0" applyFont="1" applyAlignment="1">
      <alignment horizontal="center" vertical="top" wrapText="1"/>
    </xf>
    <xf numFmtId="0" fontId="23" fillId="0" borderId="0" xfId="0" applyFont="1" applyAlignment="1">
      <alignment vertical="top"/>
    </xf>
    <xf numFmtId="0" fontId="23" fillId="0" borderId="1" xfId="0" applyFont="1" applyBorder="1" applyAlignment="1">
      <alignment horizontal="center" vertical="top" wrapText="1"/>
    </xf>
    <xf numFmtId="0" fontId="23" fillId="0" borderId="1" xfId="0" applyFont="1" applyBorder="1" applyAlignment="1">
      <alignment horizontal="center" vertical="top"/>
    </xf>
    <xf numFmtId="0" fontId="22" fillId="0" borderId="1" xfId="0" applyFont="1" applyBorder="1" applyAlignment="1">
      <alignment horizontal="center" vertical="top" wrapText="1"/>
    </xf>
    <xf numFmtId="0" fontId="22" fillId="0" borderId="1" xfId="0" applyFont="1" applyFill="1" applyBorder="1" applyAlignment="1">
      <alignment horizontal="center" vertical="top" wrapText="1"/>
    </xf>
    <xf numFmtId="0" fontId="22" fillId="0" borderId="0" xfId="0" applyFont="1" applyAlignment="1">
      <alignment vertical="top" wrapText="1"/>
    </xf>
    <xf numFmtId="0" fontId="23" fillId="0" borderId="0" xfId="0" applyFont="1" applyBorder="1" applyAlignment="1">
      <alignment horizontal="center" vertical="top"/>
    </xf>
    <xf numFmtId="49" fontId="23" fillId="0" borderId="0" xfId="0" applyNumberFormat="1" applyFont="1" applyBorder="1" applyAlignment="1">
      <alignment horizontal="left" vertical="top" wrapText="1"/>
    </xf>
    <xf numFmtId="0" fontId="29" fillId="0" borderId="0" xfId="0" applyFont="1" applyAlignment="1">
      <alignment horizontal="left" vertical="center"/>
    </xf>
    <xf numFmtId="2" fontId="3" fillId="0" borderId="0" xfId="0" applyNumberFormat="1" applyFont="1" applyFill="1" applyAlignment="1">
      <alignment vertical="top"/>
    </xf>
    <xf numFmtId="0" fontId="3" fillId="0" borderId="0" xfId="0" applyFont="1" applyFill="1" applyBorder="1" applyAlignment="1">
      <alignment horizontal="center" vertical="top" wrapText="1"/>
    </xf>
    <xf numFmtId="3" fontId="23" fillId="0" borderId="0" xfId="0" applyNumberFormat="1" applyFont="1" applyFill="1" applyBorder="1" applyAlignment="1">
      <alignment horizontal="center" vertical="top" wrapText="1"/>
    </xf>
    <xf numFmtId="49" fontId="23" fillId="0" borderId="0" xfId="0" applyNumberFormat="1" applyFont="1" applyFill="1" applyBorder="1" applyAlignment="1">
      <alignment horizontal="left" vertical="top"/>
    </xf>
    <xf numFmtId="0" fontId="25" fillId="0" borderId="1" xfId="0" applyFont="1" applyFill="1" applyBorder="1" applyAlignment="1">
      <alignment horizontal="center" vertical="top"/>
    </xf>
    <xf numFmtId="10" fontId="14" fillId="0" borderId="1" xfId="0" applyNumberFormat="1" applyFont="1" applyFill="1" applyBorder="1" applyAlignment="1">
      <alignment horizontal="center" vertical="top"/>
    </xf>
    <xf numFmtId="0" fontId="23" fillId="0" borderId="0" xfId="0" applyFont="1" applyFill="1" applyAlignment="1">
      <alignment vertical="top" wrapText="1"/>
    </xf>
    <xf numFmtId="0" fontId="23" fillId="0" borderId="0" xfId="0" applyFont="1" applyFill="1" applyAlignment="1">
      <alignment horizontal="center" vertical="top" wrapText="1"/>
    </xf>
    <xf numFmtId="0" fontId="23" fillId="0" borderId="7" xfId="0" applyFont="1" applyFill="1" applyBorder="1" applyAlignment="1">
      <alignment horizontal="center" vertical="top" wrapText="1"/>
    </xf>
    <xf numFmtId="2" fontId="22" fillId="0" borderId="1" xfId="0" applyNumberFormat="1" applyFont="1" applyFill="1" applyBorder="1" applyAlignment="1">
      <alignment horizontal="center" vertical="top" wrapText="1"/>
    </xf>
    <xf numFmtId="0" fontId="23" fillId="0" borderId="0" xfId="0" applyFont="1" applyFill="1" applyBorder="1" applyAlignment="1">
      <alignment horizontal="left" vertical="top" wrapText="1"/>
    </xf>
    <xf numFmtId="0" fontId="22" fillId="0" borderId="1" xfId="0" applyFont="1" applyFill="1" applyBorder="1" applyAlignment="1">
      <alignment horizontal="left" vertical="top" wrapText="1"/>
    </xf>
    <xf numFmtId="0" fontId="23" fillId="0" borderId="1" xfId="0" applyFont="1" applyFill="1" applyBorder="1" applyAlignment="1">
      <alignment horizontal="left" vertical="top" wrapText="1"/>
    </xf>
    <xf numFmtId="0" fontId="22" fillId="0" borderId="0" xfId="0" applyFont="1" applyFill="1" applyBorder="1" applyAlignment="1">
      <alignment horizontal="left" vertical="top" wrapText="1"/>
    </xf>
    <xf numFmtId="2" fontId="3" fillId="0" borderId="0" xfId="0" applyNumberFormat="1" applyFont="1" applyFill="1" applyBorder="1" applyAlignment="1">
      <alignment horizontal="center" vertical="top"/>
    </xf>
    <xf numFmtId="2" fontId="22" fillId="0" borderId="1" xfId="0" applyNumberFormat="1" applyFont="1" applyFill="1" applyBorder="1" applyAlignment="1">
      <alignment horizontal="center" vertical="top"/>
    </xf>
    <xf numFmtId="0" fontId="23" fillId="0" borderId="1" xfId="0" applyFont="1" applyFill="1" applyBorder="1" applyAlignment="1">
      <alignment horizontal="left" vertical="top"/>
    </xf>
    <xf numFmtId="0" fontId="23" fillId="0" borderId="0" xfId="0" applyFont="1" applyFill="1" applyBorder="1" applyAlignment="1">
      <alignment horizontal="left" vertical="top"/>
    </xf>
    <xf numFmtId="0" fontId="23" fillId="0" borderId="2" xfId="0" applyFont="1" applyFill="1" applyBorder="1" applyAlignment="1">
      <alignment horizontal="center" vertical="top"/>
    </xf>
    <xf numFmtId="49" fontId="3" fillId="0" borderId="0" xfId="0" applyNumberFormat="1" applyFont="1" applyFill="1" applyBorder="1" applyAlignment="1">
      <alignment horizontal="left" vertical="top" wrapText="1"/>
    </xf>
    <xf numFmtId="0" fontId="28" fillId="0" borderId="0" xfId="0" applyFont="1" applyAlignment="1"/>
    <xf numFmtId="0" fontId="29" fillId="0" borderId="0" xfId="0" applyFont="1" applyBorder="1"/>
    <xf numFmtId="0" fontId="29" fillId="0" borderId="0" xfId="0" applyFont="1"/>
    <xf numFmtId="0" fontId="28" fillId="0" borderId="0" xfId="0" applyFont="1" applyBorder="1" applyAlignment="1">
      <alignment horizontal="center" vertical="top" wrapText="1"/>
    </xf>
    <xf numFmtId="0" fontId="28" fillId="0" borderId="0" xfId="0" applyFont="1" applyAlignment="1">
      <alignment horizontal="center" vertical="top" wrapText="1"/>
    </xf>
    <xf numFmtId="0" fontId="28" fillId="0" borderId="0" xfId="0" applyFont="1" applyBorder="1" applyAlignment="1"/>
    <xf numFmtId="0" fontId="28" fillId="0" borderId="5" xfId="0" applyFont="1" applyBorder="1" applyAlignment="1"/>
    <xf numFmtId="0" fontId="28" fillId="0" borderId="0" xfId="0" applyFont="1" applyBorder="1" applyAlignment="1">
      <alignment horizontal="center"/>
    </xf>
    <xf numFmtId="0" fontId="28" fillId="0" borderId="1" xfId="0" applyFont="1" applyBorder="1" applyAlignment="1">
      <alignment horizontal="center" vertical="top" wrapText="1"/>
    </xf>
    <xf numFmtId="0" fontId="28" fillId="0" borderId="0" xfId="0" applyFont="1" applyBorder="1" applyAlignment="1">
      <alignment vertical="top" wrapText="1"/>
    </xf>
    <xf numFmtId="0" fontId="28" fillId="0" borderId="1" xfId="0" applyFont="1" applyBorder="1" applyAlignment="1">
      <alignment horizontal="center" wrapText="1"/>
    </xf>
    <xf numFmtId="0" fontId="28" fillId="0" borderId="0" xfId="0" applyFont="1" applyBorder="1" applyAlignment="1">
      <alignment wrapText="1"/>
    </xf>
    <xf numFmtId="0" fontId="28" fillId="0" borderId="0" xfId="0" applyFont="1" applyBorder="1" applyAlignment="1">
      <alignment horizontal="center" wrapText="1"/>
    </xf>
    <xf numFmtId="0" fontId="28" fillId="0" borderId="0" xfId="0" applyFont="1" applyAlignment="1">
      <alignment horizontal="center" wrapText="1"/>
    </xf>
    <xf numFmtId="0" fontId="23" fillId="0" borderId="0" xfId="0" applyFont="1" applyBorder="1" applyAlignment="1">
      <alignment vertical="top" wrapText="1"/>
    </xf>
    <xf numFmtId="0" fontId="29" fillId="0" borderId="1" xfId="0" applyFont="1" applyBorder="1" applyAlignment="1">
      <alignment horizontal="center" vertical="top"/>
    </xf>
    <xf numFmtId="0" fontId="29" fillId="0" borderId="0" xfId="0" applyFont="1" applyBorder="1" applyAlignment="1">
      <alignment vertical="top"/>
    </xf>
    <xf numFmtId="0" fontId="29" fillId="0" borderId="0" xfId="0" applyFont="1" applyAlignment="1">
      <alignment vertical="top"/>
    </xf>
    <xf numFmtId="0" fontId="28" fillId="0" borderId="1" xfId="0" applyFont="1" applyBorder="1" applyAlignment="1">
      <alignment horizontal="center" vertical="top"/>
    </xf>
    <xf numFmtId="0" fontId="28" fillId="0" borderId="0" xfId="0" applyFont="1" applyBorder="1" applyAlignment="1">
      <alignment horizontal="left" vertical="top" wrapText="1"/>
    </xf>
    <xf numFmtId="0" fontId="28" fillId="0" borderId="0" xfId="0" applyFont="1" applyBorder="1" applyAlignment="1">
      <alignment vertical="top"/>
    </xf>
    <xf numFmtId="0" fontId="28" fillId="0" borderId="0" xfId="0" applyFont="1" applyAlignment="1">
      <alignment vertical="top"/>
    </xf>
    <xf numFmtId="0" fontId="6" fillId="0" borderId="1" xfId="0" applyFont="1" applyBorder="1" applyAlignment="1">
      <alignment horizontal="center" vertical="top"/>
    </xf>
    <xf numFmtId="0" fontId="6" fillId="0" borderId="0" xfId="0" applyFont="1" applyBorder="1" applyAlignment="1">
      <alignment vertical="top"/>
    </xf>
    <xf numFmtId="0" fontId="6" fillId="0" borderId="0" xfId="0" applyFont="1" applyAlignment="1">
      <alignment vertical="top"/>
    </xf>
    <xf numFmtId="0" fontId="29" fillId="0" borderId="0" xfId="0" applyFont="1" applyFill="1" applyBorder="1" applyAlignment="1">
      <alignment vertical="top"/>
    </xf>
    <xf numFmtId="0" fontId="29" fillId="0" borderId="0" xfId="0" applyFont="1" applyBorder="1" applyAlignment="1">
      <alignment vertical="top" wrapText="1"/>
    </xf>
    <xf numFmtId="0" fontId="29" fillId="0" borderId="0" xfId="0" applyFont="1" applyFill="1" applyBorder="1" applyAlignment="1">
      <alignment horizontal="center" vertical="top"/>
    </xf>
    <xf numFmtId="0" fontId="6" fillId="0" borderId="0" xfId="3" applyFont="1" applyAlignment="1">
      <alignment vertical="top"/>
    </xf>
    <xf numFmtId="0" fontId="6" fillId="0" borderId="0" xfId="3" applyFont="1" applyBorder="1" applyAlignment="1">
      <alignment vertical="top"/>
    </xf>
    <xf numFmtId="0" fontId="12" fillId="2" borderId="1" xfId="3" applyFont="1" applyFill="1" applyBorder="1" applyAlignment="1">
      <alignment horizontal="center" vertical="top" wrapText="1"/>
    </xf>
    <xf numFmtId="0" fontId="12" fillId="0" borderId="1" xfId="3" applyFont="1" applyBorder="1" applyAlignment="1">
      <alignment horizontal="center" vertical="top" wrapText="1"/>
    </xf>
    <xf numFmtId="0" fontId="12" fillId="2" borderId="1" xfId="3" applyFont="1" applyFill="1" applyBorder="1" applyAlignment="1">
      <alignment horizontal="center" vertical="center" wrapText="1"/>
    </xf>
    <xf numFmtId="0" fontId="6" fillId="0" borderId="0" xfId="3" applyFont="1"/>
    <xf numFmtId="0" fontId="6" fillId="0" borderId="0" xfId="3" applyFont="1" applyBorder="1"/>
    <xf numFmtId="0" fontId="6" fillId="0" borderId="0" xfId="3" applyFont="1" applyFill="1"/>
    <xf numFmtId="0" fontId="6" fillId="0" borderId="0" xfId="3" applyFont="1" applyFill="1" applyBorder="1"/>
    <xf numFmtId="0" fontId="12" fillId="0" borderId="1" xfId="3" applyFont="1" applyBorder="1"/>
    <xf numFmtId="0" fontId="12" fillId="0" borderId="1" xfId="3" applyFont="1" applyFill="1" applyBorder="1" applyAlignment="1">
      <alignment vertical="center" wrapText="1"/>
    </xf>
    <xf numFmtId="0" fontId="12" fillId="5" borderId="1" xfId="3" applyFont="1" applyFill="1" applyBorder="1"/>
    <xf numFmtId="0" fontId="12" fillId="0" borderId="0" xfId="3" applyFont="1"/>
    <xf numFmtId="0" fontId="28" fillId="0" borderId="0" xfId="0" applyFont="1" applyBorder="1" applyAlignment="1">
      <alignment horizontal="center" vertical="top"/>
    </xf>
    <xf numFmtId="4" fontId="28" fillId="0" borderId="0" xfId="0" applyNumberFormat="1" applyFont="1" applyBorder="1" applyAlignment="1">
      <alignment horizontal="center" vertical="top"/>
    </xf>
    <xf numFmtId="0" fontId="29" fillId="0" borderId="0" xfId="0" applyFont="1" applyBorder="1" applyAlignment="1">
      <alignment horizontal="left" vertical="top"/>
    </xf>
    <xf numFmtId="0" fontId="29" fillId="0" borderId="0" xfId="0" applyFont="1" applyBorder="1" applyAlignment="1">
      <alignment horizontal="center" vertical="top"/>
    </xf>
    <xf numFmtId="4" fontId="29" fillId="0" borderId="0" xfId="0" applyNumberFormat="1" applyFont="1" applyBorder="1" applyAlignment="1">
      <alignment horizontal="center" vertical="top"/>
    </xf>
    <xf numFmtId="4" fontId="29" fillId="0" borderId="0" xfId="0" applyNumberFormat="1" applyFont="1" applyFill="1" applyBorder="1" applyAlignment="1">
      <alignment horizontal="center" vertical="top" wrapText="1"/>
    </xf>
    <xf numFmtId="0" fontId="22" fillId="0" borderId="0" xfId="0" applyFont="1"/>
    <xf numFmtId="0" fontId="22" fillId="0" borderId="0" xfId="0" applyFont="1" applyBorder="1"/>
    <xf numFmtId="0" fontId="22" fillId="0" borderId="0" xfId="0" applyFont="1" applyAlignment="1">
      <alignment horizontal="left"/>
    </xf>
    <xf numFmtId="0" fontId="2" fillId="0" borderId="0" xfId="0" applyFont="1" applyAlignment="1">
      <alignment horizontal="right" vertical="center" wrapText="1"/>
    </xf>
    <xf numFmtId="0" fontId="22" fillId="0" borderId="0" xfId="0" applyFont="1" applyProtection="1">
      <protection locked="0"/>
    </xf>
    <xf numFmtId="0" fontId="2" fillId="0" borderId="0" xfId="0" applyFont="1" applyAlignment="1" applyProtection="1">
      <alignment horizontal="right" vertical="center" wrapText="1"/>
      <protection locked="0"/>
    </xf>
    <xf numFmtId="0" fontId="31" fillId="0" borderId="0" xfId="0" applyFont="1" applyAlignment="1">
      <alignment horizontal="right"/>
    </xf>
    <xf numFmtId="49" fontId="11" fillId="5" borderId="1" xfId="0" applyNumberFormat="1" applyFont="1" applyFill="1" applyBorder="1" applyAlignment="1">
      <alignment horizontal="center" vertical="center" wrapText="1"/>
    </xf>
    <xf numFmtId="0" fontId="11" fillId="5" borderId="1" xfId="0" applyFont="1" applyFill="1" applyBorder="1" applyAlignment="1">
      <alignment horizontal="center" vertical="center" wrapText="1"/>
    </xf>
    <xf numFmtId="0" fontId="3" fillId="0" borderId="0" xfId="0" applyFont="1" applyAlignment="1">
      <alignment vertical="center"/>
    </xf>
    <xf numFmtId="0" fontId="3" fillId="0" borderId="0" xfId="0" applyFont="1" applyAlignment="1" applyProtection="1">
      <alignment vertical="center"/>
      <protection locked="0"/>
    </xf>
    <xf numFmtId="49" fontId="3" fillId="0" borderId="1" xfId="0" applyNumberFormat="1" applyFont="1" applyFill="1" applyBorder="1" applyAlignment="1" applyProtection="1">
      <alignment horizontal="center" vertical="center"/>
      <protection locked="0"/>
    </xf>
    <xf numFmtId="0" fontId="3" fillId="2" borderId="1" xfId="0" applyFont="1" applyFill="1" applyBorder="1" applyAlignment="1" applyProtection="1">
      <alignment horizontal="left" vertical="center" wrapText="1"/>
      <protection locked="0"/>
    </xf>
    <xf numFmtId="0" fontId="3" fillId="0" borderId="1" xfId="0" applyFont="1" applyBorder="1" applyAlignment="1" applyProtection="1">
      <alignment vertical="top" wrapText="1"/>
      <protection locked="0"/>
    </xf>
    <xf numFmtId="0" fontId="3" fillId="5" borderId="1" xfId="0" applyFont="1" applyFill="1" applyBorder="1" applyAlignment="1" applyProtection="1">
      <alignment horizontal="left" vertical="top" wrapText="1"/>
      <protection locked="0"/>
    </xf>
    <xf numFmtId="0" fontId="3" fillId="0" borderId="1" xfId="0" applyFont="1" applyFill="1" applyBorder="1" applyAlignment="1" applyProtection="1">
      <alignment vertical="center" wrapText="1"/>
      <protection locked="0"/>
    </xf>
    <xf numFmtId="0" fontId="3" fillId="0" borderId="1" xfId="0" applyFont="1" applyFill="1" applyBorder="1" applyAlignment="1" applyProtection="1">
      <alignment horizontal="left" vertical="center" wrapText="1"/>
      <protection locked="0"/>
    </xf>
    <xf numFmtId="0" fontId="33" fillId="0" borderId="1" xfId="0" applyFont="1" applyFill="1" applyBorder="1" applyAlignment="1" applyProtection="1">
      <alignment vertical="top" wrapText="1"/>
      <protection locked="0"/>
    </xf>
    <xf numFmtId="0" fontId="3" fillId="0" borderId="0" xfId="0" applyFont="1" applyFill="1" applyAlignment="1" applyProtection="1">
      <alignment vertical="center"/>
      <protection locked="0"/>
    </xf>
    <xf numFmtId="49" fontId="3" fillId="2" borderId="1" xfId="0" applyNumberFormat="1" applyFont="1" applyFill="1" applyBorder="1" applyAlignment="1" applyProtection="1">
      <alignment horizontal="center" vertical="center"/>
      <protection locked="0"/>
    </xf>
    <xf numFmtId="0" fontId="3" fillId="5" borderId="1" xfId="0" applyFont="1" applyFill="1" applyBorder="1" applyAlignment="1" applyProtection="1">
      <alignment horizontal="left" vertical="center" wrapText="1"/>
      <protection locked="0"/>
    </xf>
    <xf numFmtId="0" fontId="3" fillId="0" borderId="1" xfId="0" applyFont="1" applyBorder="1" applyAlignment="1" applyProtection="1">
      <alignment vertical="center" wrapText="1"/>
      <protection locked="0"/>
    </xf>
    <xf numFmtId="0" fontId="33" fillId="0" borderId="1" xfId="0" applyFont="1" applyFill="1" applyBorder="1" applyAlignment="1" applyProtection="1">
      <alignment vertical="center" wrapText="1"/>
      <protection locked="0"/>
    </xf>
    <xf numFmtId="0" fontId="3" fillId="0" borderId="1" xfId="0" applyFont="1" applyBorder="1" applyAlignment="1" applyProtection="1">
      <alignment horizontal="left" vertical="center" wrapText="1"/>
      <protection locked="0"/>
    </xf>
    <xf numFmtId="0" fontId="3" fillId="5" borderId="7" xfId="0" applyFont="1" applyFill="1" applyBorder="1" applyAlignment="1" applyProtection="1">
      <alignment horizontal="left" vertical="center" wrapText="1"/>
      <protection locked="0"/>
    </xf>
    <xf numFmtId="0" fontId="3" fillId="0" borderId="7" xfId="0" applyFont="1" applyFill="1" applyBorder="1" applyAlignment="1" applyProtection="1">
      <alignment vertical="center" wrapText="1"/>
      <protection locked="0"/>
    </xf>
    <xf numFmtId="0" fontId="33" fillId="0" borderId="7" xfId="0" applyFont="1" applyFill="1" applyBorder="1" applyAlignment="1" applyProtection="1">
      <alignment vertical="center" wrapText="1"/>
      <protection locked="0"/>
    </xf>
    <xf numFmtId="49" fontId="2" fillId="2" borderId="0" xfId="0" applyNumberFormat="1"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0" xfId="0" applyFont="1" applyBorder="1" applyAlignment="1">
      <alignment horizontal="left" vertical="center" wrapText="1"/>
    </xf>
    <xf numFmtId="0" fontId="35" fillId="0" borderId="0" xfId="0" quotePrefix="1" applyFont="1" applyAlignment="1">
      <alignment horizontal="left"/>
    </xf>
    <xf numFmtId="0" fontId="35" fillId="0" borderId="0" xfId="0" applyFont="1"/>
    <xf numFmtId="0" fontId="36" fillId="0" borderId="0" xfId="0" applyFont="1" applyAlignment="1">
      <alignment horizontal="justify" vertical="center"/>
    </xf>
    <xf numFmtId="0" fontId="35" fillId="0" borderId="0" xfId="0" applyFont="1" applyAlignment="1" applyProtection="1">
      <alignment horizontal="left"/>
      <protection locked="0"/>
    </xf>
    <xf numFmtId="0" fontId="35" fillId="0" borderId="0" xfId="0" applyFont="1" applyProtection="1">
      <protection locked="0"/>
    </xf>
    <xf numFmtId="0" fontId="36" fillId="0" borderId="0" xfId="0" applyFont="1" applyAlignment="1" applyProtection="1">
      <alignment horizontal="justify" vertical="center"/>
      <protection locked="0"/>
    </xf>
    <xf numFmtId="0" fontId="35" fillId="0" borderId="0" xfId="0" applyFont="1" applyAlignment="1">
      <alignment horizontal="left"/>
    </xf>
    <xf numFmtId="0" fontId="22" fillId="0" borderId="0" xfId="0" applyFont="1" applyAlignment="1"/>
    <xf numFmtId="0" fontId="35" fillId="0" borderId="0" xfId="0" applyFont="1" applyAlignment="1"/>
    <xf numFmtId="0" fontId="36" fillId="0" borderId="0" xfId="0" applyNumberFormat="1" applyFont="1" applyAlignment="1">
      <alignment horizontal="justify"/>
    </xf>
    <xf numFmtId="2" fontId="14" fillId="0" borderId="1" xfId="0" applyNumberFormat="1" applyFont="1" applyFill="1" applyBorder="1" applyAlignment="1">
      <alignment horizontal="center" vertical="top"/>
    </xf>
    <xf numFmtId="0" fontId="14" fillId="0" borderId="1" xfId="0" applyFont="1" applyFill="1" applyBorder="1" applyAlignment="1">
      <alignment horizontal="left" vertical="top" wrapText="1"/>
    </xf>
    <xf numFmtId="2" fontId="14" fillId="0" borderId="1" xfId="0" applyNumberFormat="1" applyFont="1" applyFill="1" applyBorder="1" applyAlignment="1">
      <alignment horizontal="center" vertical="top" wrapText="1"/>
    </xf>
    <xf numFmtId="0" fontId="25" fillId="0" borderId="1" xfId="0" applyFont="1" applyFill="1" applyBorder="1" applyAlignment="1">
      <alignment vertical="top"/>
    </xf>
    <xf numFmtId="4" fontId="14" fillId="0" borderId="1" xfId="0" applyNumberFormat="1" applyFont="1" applyFill="1" applyBorder="1" applyAlignment="1">
      <alignment horizontal="center" vertical="top" wrapText="1"/>
    </xf>
    <xf numFmtId="4" fontId="25" fillId="0" borderId="1" xfId="0" applyNumberFormat="1" applyFont="1" applyFill="1" applyBorder="1" applyAlignment="1">
      <alignment horizontal="center" vertical="top"/>
    </xf>
    <xf numFmtId="3" fontId="25" fillId="0" borderId="1" xfId="0" applyNumberFormat="1" applyFont="1" applyFill="1" applyBorder="1" applyAlignment="1">
      <alignment horizontal="center" vertical="top"/>
    </xf>
    <xf numFmtId="0" fontId="14" fillId="0" borderId="1" xfId="0" applyFont="1" applyFill="1" applyBorder="1" applyAlignment="1">
      <alignment vertical="top" wrapText="1"/>
    </xf>
    <xf numFmtId="4" fontId="25" fillId="0" borderId="1" xfId="0" applyNumberFormat="1" applyFont="1" applyFill="1" applyBorder="1" applyAlignment="1">
      <alignment horizontal="center" vertical="top" wrapText="1"/>
    </xf>
    <xf numFmtId="0" fontId="30" fillId="0" borderId="1" xfId="0" applyFont="1" applyBorder="1" applyAlignment="1">
      <alignment horizontal="center" vertical="top"/>
    </xf>
    <xf numFmtId="0" fontId="30" fillId="0" borderId="1" xfId="3" applyFont="1" applyFill="1" applyBorder="1" applyAlignment="1">
      <alignment horizontal="center" vertical="top"/>
    </xf>
    <xf numFmtId="0" fontId="30" fillId="0" borderId="1" xfId="3" applyFont="1" applyFill="1" applyBorder="1" applyAlignment="1">
      <alignment vertical="center" wrapText="1"/>
    </xf>
    <xf numFmtId="0" fontId="30" fillId="0" borderId="1" xfId="3" applyFont="1" applyFill="1" applyBorder="1" applyAlignment="1">
      <alignment horizontal="center" vertical="center"/>
    </xf>
    <xf numFmtId="1" fontId="37" fillId="5" borderId="1" xfId="3" applyNumberFormat="1" applyFont="1" applyFill="1" applyBorder="1" applyAlignment="1">
      <alignment horizontal="center" vertical="center"/>
    </xf>
    <xf numFmtId="0" fontId="37" fillId="5" borderId="1" xfId="3" applyFont="1" applyFill="1" applyBorder="1"/>
    <xf numFmtId="2" fontId="37" fillId="5" borderId="1" xfId="3" applyNumberFormat="1" applyFont="1" applyFill="1" applyBorder="1" applyAlignment="1">
      <alignment horizontal="center" vertical="center"/>
    </xf>
    <xf numFmtId="0" fontId="14" fillId="0" borderId="1" xfId="0" applyFont="1" applyBorder="1" applyAlignment="1">
      <alignment horizontal="center" vertical="top" wrapText="1"/>
    </xf>
    <xf numFmtId="3" fontId="14" fillId="0" borderId="1" xfId="0" applyNumberFormat="1" applyFont="1" applyBorder="1" applyAlignment="1">
      <alignment horizontal="center" vertical="top" wrapText="1"/>
    </xf>
    <xf numFmtId="0" fontId="25" fillId="0" borderId="1" xfId="0" applyFont="1" applyBorder="1" applyAlignment="1">
      <alignment horizontal="center" vertical="top"/>
    </xf>
    <xf numFmtId="0" fontId="14" fillId="0" borderId="1" xfId="0" applyFont="1" applyFill="1" applyBorder="1" applyAlignment="1" applyProtection="1">
      <alignment horizontal="center" vertical="top"/>
      <protection hidden="1"/>
    </xf>
    <xf numFmtId="4" fontId="14" fillId="0" borderId="1" xfId="0" applyNumberFormat="1" applyFont="1" applyFill="1" applyBorder="1" applyAlignment="1" applyProtection="1">
      <alignment horizontal="center" vertical="top" wrapText="1"/>
      <protection hidden="1"/>
    </xf>
    <xf numFmtId="0" fontId="25" fillId="0" borderId="1" xfId="0" applyFont="1" applyFill="1" applyBorder="1" applyAlignment="1" applyProtection="1">
      <alignment horizontal="center" vertical="top"/>
      <protection hidden="1"/>
    </xf>
    <xf numFmtId="4" fontId="25" fillId="0" borderId="1" xfId="0" applyNumberFormat="1" applyFont="1" applyFill="1" applyBorder="1" applyAlignment="1" applyProtection="1">
      <alignment horizontal="center" vertical="top"/>
      <protection hidden="1"/>
    </xf>
    <xf numFmtId="3" fontId="14" fillId="0" borderId="1" xfId="0" applyNumberFormat="1" applyFont="1" applyFill="1" applyBorder="1" applyAlignment="1">
      <alignment horizontal="center" vertical="top" wrapText="1"/>
    </xf>
    <xf numFmtId="3" fontId="25" fillId="0" borderId="2" xfId="0" applyNumberFormat="1" applyFont="1" applyFill="1" applyBorder="1" applyAlignment="1">
      <alignment horizontal="center" vertical="top" wrapText="1"/>
    </xf>
    <xf numFmtId="4" fontId="14" fillId="0" borderId="1" xfId="0" applyNumberFormat="1" applyFont="1" applyFill="1" applyBorder="1" applyAlignment="1">
      <alignment horizontal="center" vertical="top"/>
    </xf>
    <xf numFmtId="49" fontId="14" fillId="0" borderId="1" xfId="0" applyNumberFormat="1" applyFont="1" applyFill="1" applyBorder="1" applyAlignment="1">
      <alignment horizontal="center" vertical="top" wrapText="1"/>
    </xf>
    <xf numFmtId="4" fontId="14" fillId="0" borderId="1" xfId="0" applyNumberFormat="1" applyFont="1" applyFill="1" applyBorder="1" applyAlignment="1" applyProtection="1">
      <alignment horizontal="center" vertical="top"/>
      <protection hidden="1"/>
    </xf>
    <xf numFmtId="0" fontId="11" fillId="0" borderId="1" xfId="0" applyFont="1" applyBorder="1" applyAlignment="1">
      <alignment horizontal="center" vertical="center" wrapText="1"/>
    </xf>
    <xf numFmtId="49" fontId="3" fillId="5" borderId="1" xfId="0" applyNumberFormat="1" applyFont="1" applyFill="1" applyBorder="1" applyAlignment="1" applyProtection="1">
      <alignment horizontal="center" vertical="center"/>
      <protection locked="0"/>
    </xf>
    <xf numFmtId="0" fontId="3" fillId="5" borderId="7" xfId="0" applyFont="1" applyFill="1" applyBorder="1" applyAlignment="1" applyProtection="1">
      <alignment vertical="center" wrapText="1"/>
      <protection locked="0"/>
    </xf>
    <xf numFmtId="0" fontId="3" fillId="5" borderId="1" xfId="0" applyFont="1" applyFill="1" applyBorder="1" applyAlignment="1" applyProtection="1">
      <alignment vertical="center" wrapText="1"/>
      <protection locked="0"/>
    </xf>
    <xf numFmtId="49" fontId="2" fillId="5" borderId="0" xfId="0" applyNumberFormat="1" applyFont="1" applyFill="1" applyBorder="1" applyAlignment="1">
      <alignment horizontal="center" vertical="center"/>
    </xf>
    <xf numFmtId="0" fontId="3" fillId="5" borderId="0" xfId="0" applyFont="1" applyFill="1" applyAlignment="1">
      <alignment vertical="center"/>
    </xf>
    <xf numFmtId="0" fontId="38" fillId="5" borderId="0" xfId="0" applyFont="1" applyFill="1" applyBorder="1" applyAlignment="1">
      <alignment horizontal="left" vertical="center" wrapText="1"/>
    </xf>
    <xf numFmtId="0" fontId="32" fillId="0" borderId="0" xfId="0" applyFont="1" applyProtection="1">
      <protection locked="0"/>
    </xf>
    <xf numFmtId="0" fontId="32" fillId="0" borderId="0" xfId="0" applyFont="1" applyAlignment="1" applyProtection="1">
      <alignment horizontal="right"/>
      <protection locked="0"/>
    </xf>
    <xf numFmtId="49" fontId="3" fillId="5"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0" borderId="1" xfId="0" applyFont="1" applyBorder="1" applyAlignment="1">
      <alignment horizontal="center" vertical="center"/>
    </xf>
    <xf numFmtId="0" fontId="22" fillId="0" borderId="0" xfId="0" applyFont="1" applyAlignment="1">
      <alignment horizontal="left"/>
    </xf>
    <xf numFmtId="0" fontId="22" fillId="0" borderId="0" xfId="0" applyFont="1" applyAlignment="1" applyProtection="1">
      <alignment horizontal="left"/>
      <protection locked="0"/>
    </xf>
    <xf numFmtId="0" fontId="39" fillId="5" borderId="15" xfId="0" applyFont="1" applyFill="1" applyBorder="1" applyAlignment="1">
      <alignment horizontal="left" vertical="center" wrapText="1"/>
    </xf>
    <xf numFmtId="0" fontId="3" fillId="5" borderId="7" xfId="0" applyFont="1" applyFill="1" applyBorder="1" applyAlignment="1" applyProtection="1">
      <alignment horizontal="left" vertical="center" wrapText="1"/>
      <protection locked="0"/>
    </xf>
    <xf numFmtId="0" fontId="3" fillId="5" borderId="8" xfId="0" applyFont="1" applyFill="1" applyBorder="1" applyAlignment="1" applyProtection="1">
      <alignment horizontal="left" vertical="center" wrapText="1"/>
      <protection locked="0"/>
    </xf>
    <xf numFmtId="0" fontId="22" fillId="0" borderId="0" xfId="0" applyFont="1" applyAlignment="1">
      <alignment horizontal="left" wrapText="1"/>
    </xf>
    <xf numFmtId="0" fontId="35" fillId="0" borderId="0" xfId="0" applyFont="1" applyAlignment="1">
      <alignment horizontal="left"/>
    </xf>
    <xf numFmtId="0" fontId="3" fillId="2" borderId="7"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3" fillId="2" borderId="6" xfId="0" applyFont="1" applyFill="1" applyBorder="1" applyAlignment="1" applyProtection="1">
      <alignment horizontal="left" vertical="top" wrapText="1"/>
      <protection locked="0"/>
    </xf>
    <xf numFmtId="0" fontId="3" fillId="0" borderId="7" xfId="0" applyFont="1" applyFill="1" applyBorder="1" applyAlignment="1" applyProtection="1">
      <alignment horizontal="left" vertical="center" wrapText="1"/>
      <protection locked="0"/>
    </xf>
    <xf numFmtId="0" fontId="3" fillId="0" borderId="6" xfId="0" applyFont="1" applyFill="1" applyBorder="1" applyAlignment="1" applyProtection="1">
      <alignment horizontal="left" vertical="center" wrapText="1"/>
      <protection locked="0"/>
    </xf>
    <xf numFmtId="0" fontId="11" fillId="0" borderId="0" xfId="0" applyFont="1" applyFill="1" applyAlignment="1">
      <alignment horizontal="center" vertical="center" wrapText="1"/>
    </xf>
    <xf numFmtId="0" fontId="11" fillId="0" borderId="0" xfId="10" applyFont="1" applyBorder="1" applyAlignment="1" applyProtection="1">
      <alignment horizontal="center" vertical="center" wrapText="1"/>
      <protection locked="0"/>
    </xf>
    <xf numFmtId="0" fontId="3" fillId="5" borderId="8" xfId="0" applyFont="1" applyFill="1" applyBorder="1" applyAlignment="1" applyProtection="1">
      <alignment horizontal="left" vertical="top" wrapText="1"/>
      <protection locked="0"/>
    </xf>
    <xf numFmtId="0" fontId="3" fillId="5" borderId="6" xfId="0" applyFont="1" applyFill="1" applyBorder="1" applyAlignment="1" applyProtection="1">
      <alignment horizontal="left" vertical="top" wrapText="1"/>
      <protection locked="0"/>
    </xf>
    <xf numFmtId="49" fontId="3" fillId="2" borderId="7" xfId="0" applyNumberFormat="1" applyFont="1" applyFill="1" applyBorder="1" applyAlignment="1" applyProtection="1">
      <alignment horizontal="center" vertical="center"/>
      <protection locked="0"/>
    </xf>
    <xf numFmtId="49" fontId="3" fillId="2" borderId="6" xfId="0" applyNumberFormat="1" applyFont="1" applyFill="1" applyBorder="1" applyAlignment="1" applyProtection="1">
      <alignment horizontal="center" vertical="center"/>
      <protection locked="0"/>
    </xf>
    <xf numFmtId="0" fontId="3" fillId="5" borderId="6" xfId="0" applyFont="1" applyFill="1" applyBorder="1" applyAlignment="1" applyProtection="1">
      <alignment horizontal="left" vertical="center" wrapText="1"/>
      <protection locked="0"/>
    </xf>
    <xf numFmtId="0" fontId="22" fillId="0" borderId="7" xfId="0" applyFont="1" applyFill="1" applyBorder="1" applyAlignment="1" applyProtection="1">
      <alignment horizontal="left" vertical="center" wrapText="1"/>
      <protection locked="0"/>
    </xf>
    <xf numFmtId="0" fontId="22" fillId="0" borderId="6" xfId="0" applyFont="1" applyFill="1" applyBorder="1" applyAlignment="1" applyProtection="1">
      <alignment horizontal="left" vertical="center" wrapText="1"/>
      <protection locked="0"/>
    </xf>
    <xf numFmtId="0" fontId="40" fillId="3" borderId="0" xfId="0" applyFont="1" applyFill="1" applyAlignment="1" applyProtection="1">
      <alignment horizontal="left"/>
      <protection locked="0"/>
    </xf>
    <xf numFmtId="0" fontId="22" fillId="0" borderId="1" xfId="0" applyFont="1" applyBorder="1" applyAlignment="1">
      <alignment horizontal="left" vertical="top" wrapText="1"/>
    </xf>
    <xf numFmtId="0" fontId="22" fillId="0" borderId="1" xfId="0" applyFont="1" applyFill="1" applyBorder="1" applyAlignment="1">
      <alignment horizontal="center" vertical="top" wrapText="1"/>
    </xf>
    <xf numFmtId="49" fontId="22" fillId="0" borderId="1" xfId="0" applyNumberFormat="1" applyFont="1" applyBorder="1" applyAlignment="1">
      <alignment horizontal="left" vertical="top" wrapText="1"/>
    </xf>
    <xf numFmtId="49" fontId="23" fillId="0" borderId="1" xfId="0" applyNumberFormat="1" applyFont="1" applyBorder="1" applyAlignment="1">
      <alignment horizontal="left" vertical="top" wrapText="1"/>
    </xf>
    <xf numFmtId="0" fontId="23" fillId="0" borderId="1" xfId="0" applyFont="1" applyFill="1" applyBorder="1" applyAlignment="1">
      <alignment horizontal="center" vertical="top"/>
    </xf>
    <xf numFmtId="0" fontId="23" fillId="0" borderId="0" xfId="0" applyFont="1" applyAlignment="1">
      <alignment horizontal="center" vertical="top" wrapText="1"/>
    </xf>
    <xf numFmtId="0" fontId="23" fillId="0" borderId="1" xfId="0" applyFont="1" applyBorder="1" applyAlignment="1">
      <alignment horizontal="center" vertical="top" wrapText="1"/>
    </xf>
    <xf numFmtId="0" fontId="23" fillId="0" borderId="1" xfId="0" applyFont="1" applyBorder="1" applyAlignment="1">
      <alignment horizontal="center" vertical="top"/>
    </xf>
    <xf numFmtId="0" fontId="22" fillId="0" borderId="0" xfId="0" applyFont="1" applyFill="1" applyAlignment="1">
      <alignment horizontal="left" vertical="top" wrapText="1"/>
    </xf>
    <xf numFmtId="0" fontId="3" fillId="0" borderId="0" xfId="0" applyFont="1" applyFill="1" applyAlignment="1">
      <alignment horizontal="left" vertical="top" wrapText="1"/>
    </xf>
    <xf numFmtId="0" fontId="23" fillId="0" borderId="7" xfId="0" applyFont="1" applyFill="1" applyBorder="1" applyAlignment="1">
      <alignment horizontal="center" vertical="top" wrapText="1"/>
    </xf>
    <xf numFmtId="0" fontId="23" fillId="0" borderId="8" xfId="0" applyFont="1" applyFill="1" applyBorder="1" applyAlignment="1">
      <alignment horizontal="center" vertical="top" wrapText="1"/>
    </xf>
    <xf numFmtId="0" fontId="23" fillId="0" borderId="6" xfId="0" applyFont="1" applyFill="1" applyBorder="1" applyAlignment="1">
      <alignment horizontal="center" vertical="top" wrapText="1"/>
    </xf>
    <xf numFmtId="0" fontId="11" fillId="0" borderId="7" xfId="0" applyFont="1" applyFill="1" applyBorder="1" applyAlignment="1">
      <alignment horizontal="center" vertical="top" wrapText="1"/>
    </xf>
    <xf numFmtId="0" fontId="11" fillId="0" borderId="8" xfId="0" applyFont="1" applyFill="1" applyBorder="1" applyAlignment="1">
      <alignment horizontal="center" vertical="top" wrapText="1"/>
    </xf>
    <xf numFmtId="0" fontId="11" fillId="0" borderId="6" xfId="0" applyFont="1" applyFill="1" applyBorder="1" applyAlignment="1">
      <alignment horizontal="center" vertical="top" wrapText="1"/>
    </xf>
    <xf numFmtId="0" fontId="23" fillId="0" borderId="2" xfId="0" applyFont="1" applyFill="1" applyBorder="1" applyAlignment="1">
      <alignment horizontal="center" vertical="top" wrapText="1"/>
    </xf>
    <xf numFmtId="0" fontId="23" fillId="0" borderId="4" xfId="0" applyFont="1" applyFill="1" applyBorder="1" applyAlignment="1">
      <alignment horizontal="center" vertical="top" wrapText="1"/>
    </xf>
    <xf numFmtId="0" fontId="22" fillId="0" borderId="2" xfId="0" applyFont="1" applyFill="1" applyBorder="1" applyAlignment="1">
      <alignment horizontal="left" vertical="top" wrapText="1"/>
    </xf>
    <xf numFmtId="0" fontId="22" fillId="0" borderId="4" xfId="0" applyFont="1" applyFill="1" applyBorder="1" applyAlignment="1">
      <alignment horizontal="left" vertical="top" wrapText="1"/>
    </xf>
    <xf numFmtId="0" fontId="22" fillId="0" borderId="2" xfId="0" applyFont="1" applyFill="1" applyBorder="1" applyAlignment="1">
      <alignment horizontal="center" vertical="top" wrapText="1"/>
    </xf>
    <xf numFmtId="0" fontId="22" fillId="0" borderId="4" xfId="0" applyFont="1" applyFill="1" applyBorder="1" applyAlignment="1">
      <alignment horizontal="center" vertical="top" wrapText="1"/>
    </xf>
    <xf numFmtId="0" fontId="23" fillId="0" borderId="2" xfId="0" applyFont="1" applyFill="1" applyBorder="1" applyAlignment="1">
      <alignment horizontal="left" vertical="top" wrapText="1"/>
    </xf>
    <xf numFmtId="0" fontId="23" fillId="0" borderId="4" xfId="0" applyFont="1" applyFill="1" applyBorder="1" applyAlignment="1">
      <alignment horizontal="left" vertical="top" wrapText="1"/>
    </xf>
    <xf numFmtId="49" fontId="22" fillId="0" borderId="2" xfId="0" applyNumberFormat="1" applyFont="1" applyFill="1" applyBorder="1" applyAlignment="1">
      <alignment horizontal="left" vertical="top" wrapText="1"/>
    </xf>
    <xf numFmtId="49" fontId="22" fillId="0" borderId="3" xfId="0" applyNumberFormat="1" applyFont="1" applyFill="1" applyBorder="1" applyAlignment="1">
      <alignment horizontal="left" vertical="top" wrapText="1"/>
    </xf>
    <xf numFmtId="49" fontId="22" fillId="0" borderId="4" xfId="0" applyNumberFormat="1" applyFont="1" applyFill="1" applyBorder="1" applyAlignment="1">
      <alignment horizontal="left" vertical="top" wrapText="1"/>
    </xf>
    <xf numFmtId="0" fontId="22" fillId="0" borderId="2" xfId="0" applyFont="1" applyFill="1" applyBorder="1" applyAlignment="1">
      <alignment horizontal="center" vertical="top"/>
    </xf>
    <xf numFmtId="0" fontId="22" fillId="0" borderId="4" xfId="0" applyFont="1" applyFill="1" applyBorder="1" applyAlignment="1">
      <alignment horizontal="center" vertical="top"/>
    </xf>
    <xf numFmtId="0" fontId="3" fillId="0" borderId="2"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 xfId="0" applyFont="1" applyFill="1" applyBorder="1" applyAlignment="1">
      <alignment horizontal="center" vertical="top"/>
    </xf>
    <xf numFmtId="0" fontId="23" fillId="0" borderId="9" xfId="0" applyFont="1" applyFill="1" applyBorder="1" applyAlignment="1">
      <alignment horizontal="center" vertical="top" wrapText="1"/>
    </xf>
    <xf numFmtId="0" fontId="23" fillId="0" borderId="10" xfId="0" applyFont="1" applyFill="1" applyBorder="1" applyAlignment="1">
      <alignment horizontal="center" vertical="top" wrapText="1"/>
    </xf>
    <xf numFmtId="0" fontId="23" fillId="0" borderId="13" xfId="0" applyFont="1" applyFill="1" applyBorder="1" applyAlignment="1">
      <alignment horizontal="center" vertical="top" wrapText="1"/>
    </xf>
    <xf numFmtId="0" fontId="23" fillId="0" borderId="14" xfId="0" applyFont="1" applyFill="1" applyBorder="1" applyAlignment="1">
      <alignment horizontal="center" vertical="top" wrapText="1"/>
    </xf>
    <xf numFmtId="0" fontId="23" fillId="0" borderId="11" xfId="0" applyFont="1" applyFill="1" applyBorder="1" applyAlignment="1">
      <alignment horizontal="center" vertical="top" wrapText="1"/>
    </xf>
    <xf numFmtId="0" fontId="23" fillId="0" borderId="12" xfId="0" applyFont="1" applyFill="1" applyBorder="1" applyAlignment="1">
      <alignment horizontal="center" vertical="top" wrapText="1"/>
    </xf>
    <xf numFmtId="0" fontId="23" fillId="0" borderId="1" xfId="0" applyFont="1" applyFill="1" applyBorder="1" applyAlignment="1">
      <alignment horizontal="center" vertical="top" wrapText="1"/>
    </xf>
    <xf numFmtId="0" fontId="22" fillId="0" borderId="1" xfId="0" applyFont="1" applyFill="1" applyBorder="1" applyAlignment="1">
      <alignment horizontal="center" vertical="top"/>
    </xf>
    <xf numFmtId="0" fontId="23" fillId="0" borderId="3" xfId="0" applyFont="1" applyFill="1" applyBorder="1" applyAlignment="1">
      <alignment horizontal="left" vertical="top" wrapText="1"/>
    </xf>
    <xf numFmtId="0" fontId="22" fillId="0" borderId="3" xfId="0" applyFont="1" applyFill="1" applyBorder="1" applyAlignment="1">
      <alignment horizontal="center" vertical="top"/>
    </xf>
    <xf numFmtId="0" fontId="22" fillId="0" borderId="3" xfId="0" applyFont="1" applyFill="1" applyBorder="1" applyAlignment="1">
      <alignment horizontal="left" vertical="top" wrapText="1"/>
    </xf>
    <xf numFmtId="0" fontId="23" fillId="0" borderId="0" xfId="0" applyFont="1" applyFill="1" applyAlignment="1">
      <alignment horizontal="center" vertical="top" wrapText="1"/>
    </xf>
    <xf numFmtId="0" fontId="23" fillId="0" borderId="3" xfId="0" applyFont="1" applyFill="1" applyBorder="1" applyAlignment="1">
      <alignment horizontal="center" vertical="top" wrapText="1"/>
    </xf>
    <xf numFmtId="0" fontId="23" fillId="0" borderId="2" xfId="0" applyFont="1" applyFill="1" applyBorder="1" applyAlignment="1">
      <alignment horizontal="center" vertical="top"/>
    </xf>
    <xf numFmtId="0" fontId="23" fillId="0" borderId="3" xfId="0" applyFont="1" applyFill="1" applyBorder="1" applyAlignment="1">
      <alignment horizontal="center" vertical="top"/>
    </xf>
    <xf numFmtId="0" fontId="23" fillId="0" borderId="4" xfId="0" applyFont="1" applyFill="1" applyBorder="1" applyAlignment="1">
      <alignment horizontal="center" vertical="top"/>
    </xf>
    <xf numFmtId="0" fontId="14" fillId="0" borderId="2" xfId="0" applyFont="1" applyFill="1" applyBorder="1" applyAlignment="1">
      <alignment horizontal="center" vertical="top" wrapText="1"/>
    </xf>
    <xf numFmtId="0" fontId="14" fillId="0" borderId="4" xfId="0" applyFont="1" applyFill="1" applyBorder="1" applyAlignment="1">
      <alignment horizontal="center" vertical="top" wrapText="1"/>
    </xf>
    <xf numFmtId="0" fontId="11" fillId="0" borderId="9" xfId="0" applyFont="1" applyFill="1" applyBorder="1" applyAlignment="1">
      <alignment horizontal="center" vertical="top" wrapText="1"/>
    </xf>
    <xf numFmtId="0" fontId="11" fillId="0" borderId="10" xfId="0" applyFont="1" applyFill="1" applyBorder="1" applyAlignment="1">
      <alignment horizontal="center" vertical="top" wrapText="1"/>
    </xf>
    <xf numFmtId="0" fontId="11" fillId="0" borderId="13" xfId="0" applyFont="1" applyFill="1" applyBorder="1" applyAlignment="1">
      <alignment horizontal="center" vertical="top" wrapText="1"/>
    </xf>
    <xf numFmtId="0" fontId="11" fillId="0" borderId="14" xfId="0" applyFont="1" applyFill="1" applyBorder="1" applyAlignment="1">
      <alignment horizontal="center" vertical="top" wrapText="1"/>
    </xf>
    <xf numFmtId="0" fontId="11" fillId="0" borderId="11" xfId="0" applyFont="1" applyFill="1" applyBorder="1" applyAlignment="1">
      <alignment horizontal="center" vertical="top" wrapText="1"/>
    </xf>
    <xf numFmtId="0" fontId="11" fillId="0" borderId="12" xfId="0" applyFont="1" applyFill="1" applyBorder="1" applyAlignment="1">
      <alignment horizontal="center" vertical="top" wrapText="1"/>
    </xf>
    <xf numFmtId="0" fontId="14" fillId="0" borderId="2" xfId="0" applyFont="1" applyFill="1" applyBorder="1" applyAlignment="1">
      <alignment horizontal="center" vertical="top"/>
    </xf>
    <xf numFmtId="0" fontId="14" fillId="0" borderId="4" xfId="0" applyFont="1" applyFill="1" applyBorder="1" applyAlignment="1">
      <alignment horizontal="center" vertical="top"/>
    </xf>
    <xf numFmtId="49" fontId="22" fillId="0" borderId="1" xfId="0" applyNumberFormat="1" applyFont="1" applyFill="1" applyBorder="1" applyAlignment="1">
      <alignment horizontal="left" vertical="top" wrapText="1"/>
    </xf>
    <xf numFmtId="0" fontId="22" fillId="0" borderId="1" xfId="0" applyFont="1" applyFill="1" applyBorder="1" applyAlignment="1">
      <alignment horizontal="left" vertical="top" wrapText="1"/>
    </xf>
    <xf numFmtId="0" fontId="22" fillId="0" borderId="0" xfId="0" applyFont="1" applyFill="1" applyBorder="1" applyAlignment="1">
      <alignment horizontal="left" vertical="top" wrapText="1"/>
    </xf>
    <xf numFmtId="0" fontId="23" fillId="0" borderId="1" xfId="0" applyFont="1" applyFill="1" applyBorder="1" applyAlignment="1">
      <alignment horizontal="left" vertical="top" wrapText="1"/>
    </xf>
    <xf numFmtId="0" fontId="23" fillId="0" borderId="2" xfId="0" applyFont="1" applyFill="1" applyBorder="1" applyAlignment="1">
      <alignment horizontal="left" vertical="top"/>
    </xf>
    <xf numFmtId="0" fontId="23" fillId="0" borderId="4" xfId="0" applyFont="1" applyFill="1" applyBorder="1" applyAlignment="1">
      <alignment horizontal="left" vertical="top"/>
    </xf>
    <xf numFmtId="0" fontId="11" fillId="0" borderId="1" xfId="0" applyFont="1" applyFill="1" applyBorder="1" applyAlignment="1">
      <alignment horizontal="center" vertical="top" wrapText="1"/>
    </xf>
    <xf numFmtId="0" fontId="14" fillId="0" borderId="1" xfId="0" applyFont="1" applyFill="1" applyBorder="1" applyAlignment="1">
      <alignment horizontal="left" vertical="top" wrapText="1"/>
    </xf>
    <xf numFmtId="0" fontId="14" fillId="0" borderId="2" xfId="0" applyFont="1" applyFill="1" applyBorder="1" applyAlignment="1">
      <alignment horizontal="left" vertical="top" wrapText="1"/>
    </xf>
    <xf numFmtId="0" fontId="14" fillId="0" borderId="4" xfId="0" applyFont="1" applyFill="1" applyBorder="1" applyAlignment="1">
      <alignment horizontal="left" vertical="top" wrapText="1"/>
    </xf>
    <xf numFmtId="0" fontId="22" fillId="0" borderId="0" xfId="0" applyFont="1" applyFill="1" applyAlignment="1">
      <alignment horizontal="left" vertical="top"/>
    </xf>
    <xf numFmtId="0" fontId="3" fillId="0" borderId="1" xfId="0" applyFont="1" applyFill="1" applyBorder="1" applyAlignment="1">
      <alignment horizontal="left" vertical="top" wrapText="1"/>
    </xf>
    <xf numFmtId="0" fontId="28" fillId="0" borderId="2" xfId="0" applyFont="1" applyBorder="1" applyAlignment="1">
      <alignment horizontal="left" vertical="top" wrapText="1"/>
    </xf>
    <xf numFmtId="0" fontId="28" fillId="0" borderId="4" xfId="0" applyFont="1" applyBorder="1" applyAlignment="1">
      <alignment horizontal="left" vertical="top" wrapText="1"/>
    </xf>
    <xf numFmtId="3" fontId="37" fillId="0" borderId="1" xfId="0" applyNumberFormat="1" applyFont="1" applyBorder="1" applyAlignment="1">
      <alignment horizontal="center" vertical="top"/>
    </xf>
    <xf numFmtId="0" fontId="28" fillId="0" borderId="2" xfId="0" applyFont="1" applyBorder="1" applyAlignment="1">
      <alignment horizontal="center" vertical="top"/>
    </xf>
    <xf numFmtId="0" fontId="28" fillId="0" borderId="4" xfId="0" applyFont="1" applyBorder="1" applyAlignment="1">
      <alignment horizontal="center" vertical="top"/>
    </xf>
    <xf numFmtId="0" fontId="22" fillId="0" borderId="0" xfId="0" applyFont="1" applyAlignment="1">
      <alignment horizontal="left" vertical="top" wrapText="1"/>
    </xf>
    <xf numFmtId="0" fontId="29" fillId="0" borderId="2" xfId="0" applyFont="1" applyBorder="1" applyAlignment="1">
      <alignment horizontal="left" vertical="top" wrapText="1"/>
    </xf>
    <xf numFmtId="0" fontId="29" fillId="0" borderId="4" xfId="0" applyFont="1" applyBorder="1" applyAlignment="1">
      <alignment horizontal="left" vertical="top" wrapText="1"/>
    </xf>
    <xf numFmtId="4" fontId="30" fillId="0" borderId="1" xfId="0" applyNumberFormat="1" applyFont="1" applyBorder="1" applyAlignment="1">
      <alignment horizontal="center" vertical="top"/>
    </xf>
    <xf numFmtId="0" fontId="29" fillId="0" borderId="2" xfId="0" applyFont="1" applyBorder="1" applyAlignment="1">
      <alignment horizontal="center" vertical="top"/>
    </xf>
    <xf numFmtId="0" fontId="29" fillId="0" borderId="4" xfId="0" applyFont="1" applyBorder="1" applyAlignment="1">
      <alignment horizontal="center" vertical="top"/>
    </xf>
    <xf numFmtId="0" fontId="28" fillId="0" borderId="2" xfId="0" applyFont="1" applyBorder="1" applyAlignment="1">
      <alignment horizontal="center" vertical="top" wrapText="1"/>
    </xf>
    <xf numFmtId="0" fontId="28" fillId="0" borderId="4" xfId="0" applyFont="1" applyBorder="1" applyAlignment="1">
      <alignment horizontal="center" vertical="top" wrapText="1"/>
    </xf>
    <xf numFmtId="0" fontId="6" fillId="0" borderId="0" xfId="0" applyFont="1" applyBorder="1" applyAlignment="1">
      <alignment horizontal="left" vertical="top" wrapText="1"/>
    </xf>
    <xf numFmtId="0" fontId="6" fillId="0" borderId="2" xfId="0" applyFont="1" applyBorder="1" applyAlignment="1">
      <alignment horizontal="left" vertical="top" wrapText="1"/>
    </xf>
    <xf numFmtId="0" fontId="6" fillId="0" borderId="4" xfId="0" applyFont="1" applyBorder="1" applyAlignment="1">
      <alignment horizontal="left" vertical="top" wrapText="1"/>
    </xf>
    <xf numFmtId="0" fontId="28" fillId="0" borderId="1" xfId="0" applyFont="1" applyBorder="1" applyAlignment="1">
      <alignment horizontal="center" vertical="top" wrapText="1"/>
    </xf>
    <xf numFmtId="0" fontId="29" fillId="0" borderId="2" xfId="0" applyFont="1" applyBorder="1" applyAlignment="1">
      <alignment horizontal="left" vertical="top"/>
    </xf>
    <xf numFmtId="0" fontId="29" fillId="0" borderId="4" xfId="0" applyFont="1" applyBorder="1" applyAlignment="1">
      <alignment horizontal="left" vertical="top"/>
    </xf>
    <xf numFmtId="0" fontId="29" fillId="0" borderId="0" xfId="0" applyFont="1" applyBorder="1" applyAlignment="1">
      <alignment horizontal="left" vertical="top" wrapText="1"/>
    </xf>
    <xf numFmtId="0" fontId="23" fillId="0" borderId="2" xfId="0" applyFont="1" applyBorder="1" applyAlignment="1">
      <alignment horizontal="left" vertical="top" wrapText="1"/>
    </xf>
    <xf numFmtId="0" fontId="23" fillId="0" borderId="3" xfId="0" applyFont="1" applyBorder="1" applyAlignment="1">
      <alignment horizontal="left" vertical="top" wrapText="1"/>
    </xf>
    <xf numFmtId="0" fontId="23" fillId="0" borderId="4" xfId="0" applyFont="1" applyBorder="1" applyAlignment="1">
      <alignment horizontal="left" vertical="top" wrapText="1"/>
    </xf>
    <xf numFmtId="0" fontId="28" fillId="0" borderId="0" xfId="0" applyFont="1" applyAlignment="1">
      <alignment horizontal="center" vertical="top" wrapText="1"/>
    </xf>
    <xf numFmtId="0" fontId="28" fillId="0" borderId="2" xfId="0" applyFont="1" applyBorder="1" applyAlignment="1">
      <alignment horizontal="center" wrapText="1"/>
    </xf>
    <xf numFmtId="0" fontId="28" fillId="0" borderId="4" xfId="0" applyFont="1" applyBorder="1" applyAlignment="1">
      <alignment horizontal="center" wrapText="1"/>
    </xf>
    <xf numFmtId="0" fontId="3" fillId="0" borderId="2" xfId="0" applyFont="1" applyFill="1" applyBorder="1" applyAlignment="1">
      <alignment horizontal="center" vertical="top" wrapText="1"/>
    </xf>
    <xf numFmtId="0" fontId="3" fillId="0" borderId="3" xfId="0" applyFont="1" applyFill="1" applyBorder="1" applyAlignment="1">
      <alignment horizontal="center" vertical="top" wrapText="1"/>
    </xf>
    <xf numFmtId="4" fontId="3" fillId="0" borderId="2" xfId="0" applyNumberFormat="1" applyFont="1" applyFill="1" applyBorder="1" applyAlignment="1">
      <alignment horizontal="center" vertical="top" wrapText="1"/>
    </xf>
    <xf numFmtId="4" fontId="3" fillId="0" borderId="4" xfId="0" applyNumberFormat="1" applyFont="1" applyFill="1" applyBorder="1" applyAlignment="1">
      <alignment horizontal="center" vertical="top" wrapText="1"/>
    </xf>
    <xf numFmtId="0" fontId="3" fillId="0" borderId="0" xfId="0" applyFont="1" applyFill="1" applyBorder="1" applyAlignment="1">
      <alignment horizontal="left" vertical="top" wrapText="1"/>
    </xf>
    <xf numFmtId="0" fontId="3" fillId="0" borderId="0" xfId="0" applyFont="1" applyFill="1" applyBorder="1" applyAlignment="1">
      <alignment horizontal="center" vertical="top" wrapText="1"/>
    </xf>
    <xf numFmtId="0" fontId="11" fillId="0" borderId="2" xfId="0" applyFont="1" applyFill="1" applyBorder="1" applyAlignment="1">
      <alignment horizontal="center" vertical="top" wrapText="1"/>
    </xf>
    <xf numFmtId="0" fontId="11" fillId="0" borderId="3" xfId="0" applyFont="1" applyFill="1" applyBorder="1" applyAlignment="1">
      <alignment horizontal="center" vertical="top" wrapText="1"/>
    </xf>
    <xf numFmtId="0" fontId="11" fillId="0" borderId="2" xfId="0" applyFont="1" applyFill="1" applyBorder="1" applyAlignment="1">
      <alignment horizontal="center" vertical="top"/>
    </xf>
    <xf numFmtId="0" fontId="11" fillId="0" borderId="3" xfId="0" applyFont="1" applyFill="1" applyBorder="1" applyAlignment="1">
      <alignment horizontal="center" vertical="top"/>
    </xf>
    <xf numFmtId="0" fontId="11" fillId="0" borderId="1" xfId="0" applyFont="1" applyFill="1" applyBorder="1" applyAlignment="1">
      <alignment horizontal="left" vertical="top" wrapText="1"/>
    </xf>
    <xf numFmtId="0" fontId="11" fillId="0" borderId="1" xfId="0" applyFont="1" applyFill="1" applyBorder="1" applyAlignment="1">
      <alignment horizontal="left" vertical="top"/>
    </xf>
    <xf numFmtId="0" fontId="11" fillId="0" borderId="0" xfId="0" applyFont="1" applyFill="1" applyAlignment="1">
      <alignment horizontal="center" vertical="top" wrapText="1"/>
    </xf>
    <xf numFmtId="0" fontId="28" fillId="0" borderId="0" xfId="0" applyFont="1" applyAlignment="1">
      <alignment horizontal="left" vertical="center"/>
    </xf>
    <xf numFmtId="4" fontId="11" fillId="0" borderId="2" xfId="0" applyNumberFormat="1" applyFont="1" applyFill="1" applyBorder="1" applyAlignment="1">
      <alignment horizontal="center" vertical="top" wrapText="1"/>
    </xf>
    <xf numFmtId="4" fontId="11" fillId="0" borderId="4" xfId="0" applyNumberFormat="1" applyFont="1" applyFill="1" applyBorder="1" applyAlignment="1">
      <alignment horizontal="center" vertical="top" wrapText="1"/>
    </xf>
    <xf numFmtId="0" fontId="11" fillId="0" borderId="4" xfId="0" applyFont="1" applyFill="1" applyBorder="1" applyAlignment="1">
      <alignment horizontal="center" vertical="top"/>
    </xf>
    <xf numFmtId="0" fontId="3" fillId="0" borderId="4" xfId="0" applyFont="1" applyFill="1" applyBorder="1" applyAlignment="1">
      <alignment horizontal="center" vertical="top" wrapText="1"/>
    </xf>
    <xf numFmtId="0" fontId="3" fillId="0" borderId="2" xfId="0" applyFont="1" applyFill="1" applyBorder="1" applyAlignment="1">
      <alignment horizontal="center" vertical="top"/>
    </xf>
    <xf numFmtId="0" fontId="3" fillId="0" borderId="4" xfId="0" applyFont="1" applyFill="1" applyBorder="1" applyAlignment="1">
      <alignment horizontal="center" vertical="top"/>
    </xf>
    <xf numFmtId="49" fontId="3" fillId="0" borderId="1" xfId="0" applyNumberFormat="1" applyFont="1" applyFill="1" applyBorder="1" applyAlignment="1">
      <alignment horizontal="left" vertical="top" wrapText="1"/>
    </xf>
    <xf numFmtId="0" fontId="11" fillId="0" borderId="4" xfId="0" applyFont="1" applyFill="1" applyBorder="1" applyAlignment="1">
      <alignment horizontal="center" vertical="top" wrapText="1"/>
    </xf>
    <xf numFmtId="0" fontId="3" fillId="0" borderId="0" xfId="0" applyFont="1" applyFill="1" applyAlignment="1">
      <alignment horizontal="left" vertical="top"/>
    </xf>
    <xf numFmtId="3" fontId="25" fillId="0" borderId="2" xfId="0" applyNumberFormat="1" applyFont="1" applyFill="1" applyBorder="1" applyAlignment="1">
      <alignment horizontal="center" vertical="top"/>
    </xf>
    <xf numFmtId="3" fontId="25" fillId="0" borderId="4" xfId="0" applyNumberFormat="1" applyFont="1" applyFill="1" applyBorder="1" applyAlignment="1">
      <alignment horizontal="center" vertical="top"/>
    </xf>
    <xf numFmtId="4" fontId="25" fillId="0" borderId="2" xfId="0" applyNumberFormat="1" applyFont="1" applyFill="1" applyBorder="1" applyAlignment="1">
      <alignment horizontal="center" vertical="top"/>
    </xf>
    <xf numFmtId="4" fontId="25" fillId="0" borderId="4" xfId="0" applyNumberFormat="1" applyFont="1" applyFill="1" applyBorder="1" applyAlignment="1">
      <alignment horizontal="center" vertical="top"/>
    </xf>
    <xf numFmtId="0" fontId="25" fillId="0" borderId="2" xfId="0" applyFont="1" applyFill="1" applyBorder="1" applyAlignment="1">
      <alignment horizontal="center" vertical="top"/>
    </xf>
    <xf numFmtId="0" fontId="25" fillId="0" borderId="4" xfId="0" applyFont="1" applyFill="1" applyBorder="1" applyAlignment="1">
      <alignment horizontal="center" vertical="top"/>
    </xf>
    <xf numFmtId="0" fontId="23" fillId="0" borderId="5" xfId="0" applyFont="1" applyFill="1" applyBorder="1" applyAlignment="1">
      <alignment horizontal="left" vertical="top"/>
    </xf>
    <xf numFmtId="0" fontId="23" fillId="0" borderId="0" xfId="0" applyFont="1" applyFill="1" applyBorder="1" applyAlignment="1">
      <alignment horizontal="center" vertical="top" wrapText="1"/>
    </xf>
    <xf numFmtId="0" fontId="23" fillId="0" borderId="0" xfId="0" applyFont="1" applyFill="1" applyBorder="1" applyAlignment="1">
      <alignment horizontal="left" vertical="top"/>
    </xf>
    <xf numFmtId="0" fontId="23" fillId="0" borderId="1" xfId="0" applyFont="1" applyFill="1" applyBorder="1" applyAlignment="1">
      <alignment horizontal="left" vertical="top"/>
    </xf>
    <xf numFmtId="0" fontId="21" fillId="0" borderId="1" xfId="0" applyFont="1" applyFill="1" applyBorder="1" applyAlignment="1">
      <alignment horizontal="left" vertical="top" wrapText="1"/>
    </xf>
    <xf numFmtId="0" fontId="24" fillId="0" borderId="2" xfId="0" applyFont="1" applyFill="1" applyBorder="1" applyAlignment="1">
      <alignment horizontal="center" vertical="top" wrapText="1"/>
    </xf>
    <xf numFmtId="0" fontId="24" fillId="0" borderId="4" xfId="0" applyFont="1" applyFill="1" applyBorder="1" applyAlignment="1">
      <alignment horizontal="center" vertical="top" wrapText="1"/>
    </xf>
    <xf numFmtId="0" fontId="24" fillId="0" borderId="1" xfId="0" applyFont="1" applyFill="1" applyBorder="1" applyAlignment="1">
      <alignment horizontal="left" vertical="top" wrapText="1"/>
    </xf>
    <xf numFmtId="0" fontId="21" fillId="0" borderId="2" xfId="0" applyFont="1" applyFill="1" applyBorder="1" applyAlignment="1">
      <alignment horizontal="left" vertical="top" wrapText="1"/>
    </xf>
    <xf numFmtId="0" fontId="21" fillId="0" borderId="4" xfId="0" applyFont="1" applyFill="1" applyBorder="1" applyAlignment="1">
      <alignment horizontal="left" vertical="top" wrapText="1"/>
    </xf>
    <xf numFmtId="0" fontId="21" fillId="0" borderId="1" xfId="0" applyFont="1" applyFill="1" applyBorder="1" applyAlignment="1">
      <alignment horizontal="left" vertical="top"/>
    </xf>
    <xf numFmtId="0" fontId="21" fillId="0" borderId="2"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2" xfId="0" applyFont="1" applyFill="1" applyBorder="1" applyAlignment="1">
      <alignment horizontal="center" vertical="top" wrapText="1"/>
    </xf>
    <xf numFmtId="0" fontId="21" fillId="0" borderId="4" xfId="0" applyFont="1" applyFill="1" applyBorder="1" applyAlignment="1">
      <alignment horizontal="center" vertical="top" wrapText="1"/>
    </xf>
    <xf numFmtId="0" fontId="21" fillId="0" borderId="2" xfId="0" applyFont="1" applyFill="1" applyBorder="1" applyAlignment="1">
      <alignment horizontal="left" vertical="top"/>
    </xf>
    <xf numFmtId="0" fontId="21" fillId="0" borderId="3" xfId="0" applyFont="1" applyFill="1" applyBorder="1" applyAlignment="1">
      <alignment horizontal="left" vertical="top"/>
    </xf>
    <xf numFmtId="0" fontId="21" fillId="0" borderId="4" xfId="0" applyFont="1" applyFill="1" applyBorder="1" applyAlignment="1">
      <alignment horizontal="left" vertical="top"/>
    </xf>
    <xf numFmtId="0" fontId="24" fillId="0" borderId="2" xfId="0" applyFont="1" applyFill="1" applyBorder="1" applyAlignment="1">
      <alignment horizontal="left" vertical="top" wrapText="1"/>
    </xf>
    <xf numFmtId="0" fontId="24" fillId="0" borderId="4" xfId="0" applyFont="1" applyFill="1" applyBorder="1" applyAlignment="1">
      <alignment horizontal="left" vertical="top" wrapText="1"/>
    </xf>
    <xf numFmtId="0" fontId="21" fillId="0" borderId="1" xfId="0" applyFont="1" applyFill="1" applyBorder="1" applyAlignment="1">
      <alignment horizontal="center" vertical="center" wrapText="1"/>
    </xf>
    <xf numFmtId="0" fontId="21" fillId="0" borderId="0" xfId="0" applyFont="1" applyFill="1" applyBorder="1" applyAlignment="1">
      <alignment horizontal="center" vertical="center" wrapText="1"/>
    </xf>
  </cellXfs>
  <cellStyles count="11">
    <cellStyle name="=C:\WINNT35\SYSTEM32\COMMAND.COM" xfId="1"/>
    <cellStyle name="=C:\WINNT35\SYSTEM32\COMMAND.COM 2" xfId="2"/>
    <cellStyle name="Обычный" xfId="0" builtinId="0"/>
    <cellStyle name="Обычный 10 2 3" xfId="3"/>
    <cellStyle name="Обычный 2" xfId="4"/>
    <cellStyle name="Обычный 2 2" xfId="5"/>
    <cellStyle name="Обычный 3" xfId="6"/>
    <cellStyle name="Обычный 3 2" xfId="7"/>
    <cellStyle name="Обычный_Образец сводной вед." xfId="10"/>
    <cellStyle name="Процентный 2" xfId="8"/>
    <cellStyle name="Процентный 2 2" xfId="9"/>
  </cellStyles>
  <dxfs count="3">
    <dxf>
      <font>
        <color theme="1"/>
      </font>
      <fill>
        <patternFill>
          <bgColor theme="9" tint="0.59996337778862885"/>
        </patternFill>
      </fill>
    </dxf>
    <dxf>
      <font>
        <color theme="1"/>
      </font>
      <fill>
        <patternFill>
          <bgColor theme="6" tint="0.3999450666829432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02.11.2020\1.&#1056;&#1072;&#1073;&#1086;&#1090;&#1072;%20&#1044;&#1052;&#1080;&#1050;&#1050;&#1057;\58.&#1057;&#1090;&#1072;&#1085;&#1076;&#1072;&#1088;&#1090;&#1085;&#1099;&#1081;%20&#1076;&#1086;&#1075;&#1086;&#1074;&#1086;&#1088;%20&#1052;&#1072;&#1082;&#1089;&#1080;&#1084;&#1086;&#1074;&#1072;\&#1056;&#1072;&#1073;&#1086;&#1090;&#1072;%20&#1057;&#1091;&#1083;&#1090;&#1072;&#1085;&#1086;&#1074;\&#1050;&#1086;&#1089;&#1090;&#1088;&#1099;&#1075;&#1080;&#1085;\5%20&#1064;&#1072;&#1073;&#1083;&#1086;&#1085;&#1099;%20&#1088;&#1072;&#1089;&#1095;&#1077;&#1090;&#1086;&#1074;%20&#1087;&#1077;&#1088;&#1077;&#1073;&#1072;&#1079;&#1080;&#1088;&#1086;&#1074;&#1082;&#1080;%20&#1090;&#1077;&#1093;&#1085;&#1080;&#1082;&#1080;%20(5%20&#1089;&#1087;&#1086;&#1089;&#1086;&#1073;&#1086;&#1074;%20&#1087;&#1077;&#1088;&#1077;&#1073;&#1072;&#1079;&#1080;&#1088;&#1086;&#1074;&#1082;&#108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Шаблон П собст ходом"/>
      <sheetName val="Шаблон П на буксире"/>
      <sheetName val="Шаблон П на прицепе без ДМ"/>
      <sheetName val="Шаблон П на прицепе с ДМ"/>
      <sheetName val="Шаблон П на РЖД"/>
      <sheetName val="Свод"/>
    </sheetNames>
    <sheetDataSet>
      <sheetData sheetId="0">
        <row r="41">
          <cell r="G41">
            <v>3694</v>
          </cell>
        </row>
      </sheetData>
      <sheetData sheetId="1">
        <row r="47">
          <cell r="H47">
            <v>15026</v>
          </cell>
        </row>
      </sheetData>
      <sheetData sheetId="2">
        <row r="52">
          <cell r="H52">
            <v>13226</v>
          </cell>
        </row>
      </sheetData>
      <sheetData sheetId="3">
        <row r="59">
          <cell r="G59">
            <v>35927</v>
          </cell>
        </row>
      </sheetData>
      <sheetData sheetId="4">
        <row r="42">
          <cell r="E42">
            <v>154526</v>
          </cell>
        </row>
      </sheetData>
      <sheetData sheetId="5"/>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tabSelected="1" topLeftCell="A22" zoomScale="70" zoomScaleNormal="70" workbookViewId="0">
      <selection activeCell="E26" sqref="E26"/>
    </sheetView>
  </sheetViews>
  <sheetFormatPr defaultColWidth="9.140625" defaultRowHeight="15" x14ac:dyDescent="0.25"/>
  <cols>
    <col min="1" max="1" width="5.28515625" style="230" customWidth="1"/>
    <col min="2" max="2" width="23.42578125" style="232" customWidth="1"/>
    <col min="3" max="3" width="75.28515625" style="230" customWidth="1"/>
    <col min="4" max="4" width="90.85546875" style="230" customWidth="1"/>
    <col min="5" max="5" width="84.7109375" style="230" customWidth="1"/>
    <col min="6" max="16384" width="9.140625" style="230"/>
  </cols>
  <sheetData>
    <row r="1" spans="1:5" ht="21.75" customHeight="1" x14ac:dyDescent="0.25">
      <c r="B1" s="310" t="s">
        <v>539</v>
      </c>
      <c r="C1" s="310"/>
      <c r="D1" s="233"/>
    </row>
    <row r="2" spans="1:5" s="234" customFormat="1" x14ac:dyDescent="0.25">
      <c r="B2" s="311" t="s">
        <v>660</v>
      </c>
      <c r="C2" s="311"/>
      <c r="D2" s="235"/>
    </row>
    <row r="3" spans="1:5" s="305" customFormat="1" ht="30" customHeight="1" x14ac:dyDescent="0.25">
      <c r="B3" s="331" t="s">
        <v>642</v>
      </c>
      <c r="C3" s="331"/>
      <c r="D3" s="331"/>
      <c r="E3" s="306"/>
    </row>
    <row r="4" spans="1:5" ht="10.5" customHeight="1" x14ac:dyDescent="0.25">
      <c r="C4" s="39"/>
      <c r="D4" s="39"/>
    </row>
    <row r="5" spans="1:5" ht="17.25" customHeight="1" x14ac:dyDescent="0.25">
      <c r="C5" s="236"/>
      <c r="D5" s="236"/>
    </row>
    <row r="6" spans="1:5" ht="21.75" customHeight="1" x14ac:dyDescent="0.25">
      <c r="A6" s="322" t="s">
        <v>625</v>
      </c>
      <c r="B6" s="322"/>
      <c r="C6" s="322"/>
      <c r="D6" s="322"/>
      <c r="E6" s="322"/>
    </row>
    <row r="7" spans="1:5" s="234" customFormat="1" ht="34.5" customHeight="1" x14ac:dyDescent="0.25">
      <c r="A7" s="323" t="s">
        <v>540</v>
      </c>
      <c r="B7" s="323"/>
      <c r="C7" s="323"/>
      <c r="D7" s="323"/>
      <c r="E7" s="323"/>
    </row>
    <row r="8" spans="1:5" s="239" customFormat="1" ht="30" customHeight="1" x14ac:dyDescent="0.2">
      <c r="A8" s="237" t="s">
        <v>91</v>
      </c>
      <c r="B8" s="238" t="s">
        <v>132</v>
      </c>
      <c r="C8" s="238" t="s">
        <v>568</v>
      </c>
      <c r="D8" s="238" t="s">
        <v>659</v>
      </c>
      <c r="E8" s="298" t="s">
        <v>626</v>
      </c>
    </row>
    <row r="9" spans="1:5" s="239" customFormat="1" ht="19.5" customHeight="1" x14ac:dyDescent="0.2">
      <c r="A9" s="307" t="s">
        <v>644</v>
      </c>
      <c r="B9" s="308">
        <v>2</v>
      </c>
      <c r="C9" s="308">
        <v>3</v>
      </c>
      <c r="D9" s="308">
        <v>4</v>
      </c>
      <c r="E9" s="309">
        <v>5</v>
      </c>
    </row>
    <row r="10" spans="1:5" s="240" customFormat="1" ht="80.25" customHeight="1" x14ac:dyDescent="0.2">
      <c r="A10" s="241" t="s">
        <v>569</v>
      </c>
      <c r="B10" s="324" t="s">
        <v>541</v>
      </c>
      <c r="C10" s="317" t="s">
        <v>573</v>
      </c>
      <c r="D10" s="242" t="s">
        <v>542</v>
      </c>
      <c r="E10" s="243" t="s">
        <v>543</v>
      </c>
    </row>
    <row r="11" spans="1:5" s="240" customFormat="1" ht="149.25" customHeight="1" x14ac:dyDescent="0.2">
      <c r="A11" s="241" t="s">
        <v>570</v>
      </c>
      <c r="B11" s="324"/>
      <c r="C11" s="318"/>
      <c r="D11" s="244" t="s">
        <v>544</v>
      </c>
      <c r="E11" s="245" t="s">
        <v>627</v>
      </c>
    </row>
    <row r="12" spans="1:5" s="240" customFormat="1" ht="187.5" customHeight="1" x14ac:dyDescent="0.2">
      <c r="A12" s="241" t="s">
        <v>571</v>
      </c>
      <c r="B12" s="324"/>
      <c r="C12" s="318"/>
      <c r="D12" s="246" t="s">
        <v>545</v>
      </c>
      <c r="E12" s="247" t="s">
        <v>546</v>
      </c>
    </row>
    <row r="13" spans="1:5" s="248" customFormat="1" ht="150" customHeight="1" x14ac:dyDescent="0.2">
      <c r="A13" s="241" t="s">
        <v>634</v>
      </c>
      <c r="B13" s="325"/>
      <c r="C13" s="319"/>
      <c r="D13" s="246" t="s">
        <v>547</v>
      </c>
      <c r="E13" s="247" t="s">
        <v>548</v>
      </c>
    </row>
    <row r="14" spans="1:5" s="240" customFormat="1" ht="145.5" customHeight="1" x14ac:dyDescent="0.2">
      <c r="A14" s="249" t="s">
        <v>635</v>
      </c>
      <c r="B14" s="250" t="s">
        <v>550</v>
      </c>
      <c r="C14" s="242" t="s">
        <v>650</v>
      </c>
      <c r="D14" s="242" t="s">
        <v>572</v>
      </c>
      <c r="E14" s="245" t="s">
        <v>657</v>
      </c>
    </row>
    <row r="15" spans="1:5" s="240" customFormat="1" ht="78" customHeight="1" x14ac:dyDescent="0.2">
      <c r="A15" s="249" t="s">
        <v>549</v>
      </c>
      <c r="B15" s="250" t="s">
        <v>552</v>
      </c>
      <c r="C15" s="246" t="s">
        <v>651</v>
      </c>
      <c r="D15" s="246" t="s">
        <v>654</v>
      </c>
      <c r="E15" s="251" t="s">
        <v>575</v>
      </c>
    </row>
    <row r="16" spans="1:5" s="240" customFormat="1" ht="81.75" customHeight="1" x14ac:dyDescent="0.2">
      <c r="A16" s="249" t="s">
        <v>551</v>
      </c>
      <c r="B16" s="250" t="s">
        <v>553</v>
      </c>
      <c r="C16" s="246" t="s">
        <v>652</v>
      </c>
      <c r="D16" s="246" t="s">
        <v>654</v>
      </c>
      <c r="E16" s="251" t="s">
        <v>574</v>
      </c>
    </row>
    <row r="17" spans="1:5" s="240" customFormat="1" ht="84.75" customHeight="1" x14ac:dyDescent="0.2">
      <c r="A17" s="326" t="s">
        <v>458</v>
      </c>
      <c r="B17" s="313" t="s">
        <v>554</v>
      </c>
      <c r="C17" s="320" t="s">
        <v>647</v>
      </c>
      <c r="D17" s="245" t="s">
        <v>555</v>
      </c>
      <c r="E17" s="329" t="s">
        <v>556</v>
      </c>
    </row>
    <row r="18" spans="1:5" s="240" customFormat="1" ht="269.25" customHeight="1" x14ac:dyDescent="0.2">
      <c r="A18" s="327"/>
      <c r="B18" s="328"/>
      <c r="C18" s="321"/>
      <c r="D18" s="252" t="s">
        <v>576</v>
      </c>
      <c r="E18" s="330"/>
    </row>
    <row r="19" spans="1:5" s="240" customFormat="1" ht="175.5" customHeight="1" x14ac:dyDescent="0.2">
      <c r="A19" s="299" t="s">
        <v>180</v>
      </c>
      <c r="B19" s="313" t="s">
        <v>557</v>
      </c>
      <c r="C19" s="250" t="s">
        <v>648</v>
      </c>
      <c r="D19" s="300" t="s">
        <v>648</v>
      </c>
      <c r="E19" s="300" t="s">
        <v>558</v>
      </c>
    </row>
    <row r="20" spans="1:5" s="240" customFormat="1" ht="165" x14ac:dyDescent="0.2">
      <c r="A20" s="299" t="s">
        <v>183</v>
      </c>
      <c r="B20" s="314"/>
      <c r="C20" s="250" t="s">
        <v>623</v>
      </c>
      <c r="D20" s="301" t="s">
        <v>616</v>
      </c>
      <c r="E20" s="301" t="s">
        <v>645</v>
      </c>
    </row>
    <row r="21" spans="1:5" s="240" customFormat="1" ht="159.75" customHeight="1" x14ac:dyDescent="0.2">
      <c r="A21" s="299" t="s">
        <v>185</v>
      </c>
      <c r="B21" s="314"/>
      <c r="C21" s="250" t="s">
        <v>612</v>
      </c>
      <c r="D21" s="250" t="s">
        <v>610</v>
      </c>
      <c r="E21" s="301" t="s">
        <v>646</v>
      </c>
    </row>
    <row r="22" spans="1:5" s="240" customFormat="1" ht="225" x14ac:dyDescent="0.2">
      <c r="A22" s="299" t="s">
        <v>636</v>
      </c>
      <c r="B22" s="314"/>
      <c r="C22" s="250" t="s">
        <v>613</v>
      </c>
      <c r="D22" s="250" t="s">
        <v>611</v>
      </c>
      <c r="E22" s="301" t="s">
        <v>656</v>
      </c>
    </row>
    <row r="23" spans="1:5" s="240" customFormat="1" ht="59.25" customHeight="1" x14ac:dyDescent="0.2">
      <c r="A23" s="241" t="s">
        <v>637</v>
      </c>
      <c r="B23" s="250" t="s">
        <v>559</v>
      </c>
      <c r="C23" s="253" t="s">
        <v>653</v>
      </c>
      <c r="D23" s="253" t="s">
        <v>560</v>
      </c>
      <c r="E23" s="251" t="s">
        <v>561</v>
      </c>
    </row>
    <row r="24" spans="1:5" s="240" customFormat="1" ht="255" x14ac:dyDescent="0.2">
      <c r="A24" s="241" t="s">
        <v>638</v>
      </c>
      <c r="B24" s="254" t="s">
        <v>562</v>
      </c>
      <c r="C24" s="255" t="s">
        <v>643</v>
      </c>
      <c r="D24" s="255" t="s">
        <v>649</v>
      </c>
      <c r="E24" s="256" t="s">
        <v>563</v>
      </c>
    </row>
    <row r="25" spans="1:5" s="240" customFormat="1" ht="117" customHeight="1" x14ac:dyDescent="0.2">
      <c r="A25" s="249" t="s">
        <v>125</v>
      </c>
      <c r="B25" s="250" t="s">
        <v>564</v>
      </c>
      <c r="C25" s="246" t="s">
        <v>653</v>
      </c>
      <c r="D25" s="246" t="s">
        <v>658</v>
      </c>
      <c r="E25" s="251" t="s">
        <v>565</v>
      </c>
    </row>
    <row r="26" spans="1:5" s="240" customFormat="1" ht="71.25" customHeight="1" x14ac:dyDescent="0.2">
      <c r="A26" s="249" t="s">
        <v>127</v>
      </c>
      <c r="B26" s="250" t="s">
        <v>566</v>
      </c>
      <c r="C26" s="253" t="s">
        <v>653</v>
      </c>
      <c r="D26" s="253" t="s">
        <v>655</v>
      </c>
      <c r="E26" s="251" t="s">
        <v>567</v>
      </c>
    </row>
    <row r="27" spans="1:5" s="303" customFormat="1" ht="34.5" customHeight="1" x14ac:dyDescent="0.2">
      <c r="A27" s="302"/>
      <c r="B27" s="312" t="s">
        <v>641</v>
      </c>
      <c r="C27" s="312"/>
      <c r="D27" s="304"/>
    </row>
    <row r="28" spans="1:5" s="239" customFormat="1" x14ac:dyDescent="0.2">
      <c r="A28" s="257"/>
      <c r="B28" s="258"/>
      <c r="C28" s="259"/>
      <c r="D28" s="259"/>
    </row>
    <row r="29" spans="1:5" s="239" customFormat="1" ht="20.25" x14ac:dyDescent="0.3">
      <c r="B29" s="260" t="s">
        <v>86</v>
      </c>
      <c r="C29" s="261"/>
      <c r="D29" s="262" t="s">
        <v>87</v>
      </c>
    </row>
    <row r="30" spans="1:5" s="234" customFormat="1" ht="20.25" x14ac:dyDescent="0.3">
      <c r="B30" s="263"/>
      <c r="C30" s="264"/>
      <c r="D30" s="264"/>
      <c r="E30" s="265"/>
    </row>
    <row r="31" spans="1:5" ht="20.25" x14ac:dyDescent="0.3">
      <c r="B31" s="266" t="s">
        <v>639</v>
      </c>
      <c r="C31" s="261"/>
      <c r="D31" s="262" t="s">
        <v>640</v>
      </c>
    </row>
    <row r="32" spans="1:5" ht="20.25" x14ac:dyDescent="0.3">
      <c r="B32" s="266"/>
      <c r="C32" s="261"/>
      <c r="D32" s="261"/>
      <c r="E32" s="262"/>
    </row>
    <row r="33" spans="2:5" ht="21.75" customHeight="1" x14ac:dyDescent="0.3">
      <c r="B33" s="266"/>
      <c r="C33" s="261"/>
      <c r="D33" s="261"/>
      <c r="E33" s="262"/>
    </row>
    <row r="34" spans="2:5" s="267" customFormat="1" ht="29.25" customHeight="1" x14ac:dyDescent="0.3">
      <c r="B34" s="266"/>
      <c r="C34" s="268"/>
      <c r="D34" s="268"/>
      <c r="E34" s="269"/>
    </row>
    <row r="35" spans="2:5" ht="30" customHeight="1" x14ac:dyDescent="0.3">
      <c r="B35" s="315"/>
      <c r="C35" s="316"/>
      <c r="D35" s="266"/>
      <c r="E35" s="261"/>
    </row>
  </sheetData>
  <protectedRanges>
    <protectedRange sqref="C21:E26 C10:E20" name="Диапазон1"/>
  </protectedRanges>
  <mergeCells count="14">
    <mergeCell ref="B1:C1"/>
    <mergeCell ref="B2:C2"/>
    <mergeCell ref="B27:C27"/>
    <mergeCell ref="B19:B22"/>
    <mergeCell ref="B35:C35"/>
    <mergeCell ref="C10:C13"/>
    <mergeCell ref="C17:C18"/>
    <mergeCell ref="A6:E6"/>
    <mergeCell ref="A7:E7"/>
    <mergeCell ref="B10:B13"/>
    <mergeCell ref="A17:A18"/>
    <mergeCell ref="B17:B18"/>
    <mergeCell ref="E17:E18"/>
    <mergeCell ref="B3:D3"/>
  </mergeCell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topLeftCell="A28" workbookViewId="0">
      <selection activeCell="F13" sqref="F13"/>
    </sheetView>
  </sheetViews>
  <sheetFormatPr defaultRowHeight="15" x14ac:dyDescent="0.2"/>
  <cols>
    <col min="1" max="1" width="9.85546875" style="74" customWidth="1"/>
    <col min="2" max="2" width="57.7109375" style="75" customWidth="1"/>
    <col min="3" max="3" width="8.42578125" style="75" customWidth="1"/>
    <col min="4" max="4" width="11.85546875" style="75" customWidth="1"/>
    <col min="5" max="5" width="15" style="75" customWidth="1"/>
    <col min="6" max="6" width="33.28515625" style="75" customWidth="1"/>
    <col min="7" max="16384" width="9.140625" style="75"/>
  </cols>
  <sheetData>
    <row r="1" spans="1:6" ht="12" customHeight="1" x14ac:dyDescent="0.2">
      <c r="A1" s="53"/>
      <c r="B1" s="50"/>
      <c r="C1" s="50"/>
      <c r="D1" s="50"/>
      <c r="E1" s="50"/>
      <c r="F1" s="50"/>
    </row>
    <row r="2" spans="1:6" ht="36.75" customHeight="1" x14ac:dyDescent="0.2">
      <c r="A2" s="459" t="s">
        <v>619</v>
      </c>
      <c r="B2" s="459"/>
      <c r="C2" s="459"/>
      <c r="D2" s="459"/>
      <c r="E2" s="459"/>
      <c r="F2" s="459"/>
    </row>
    <row r="3" spans="1:6" x14ac:dyDescent="0.2">
      <c r="A3" s="89"/>
      <c r="B3" s="89"/>
      <c r="C3" s="89"/>
      <c r="D3" s="89"/>
      <c r="E3" s="89"/>
      <c r="F3" s="89"/>
    </row>
    <row r="4" spans="1:6" x14ac:dyDescent="0.25">
      <c r="A4" s="42" t="s">
        <v>88</v>
      </c>
      <c r="B4" s="40"/>
      <c r="C4" s="40"/>
      <c r="D4" s="40"/>
      <c r="E4" s="90"/>
      <c r="F4" s="41"/>
    </row>
    <row r="5" spans="1:6" x14ac:dyDescent="0.25">
      <c r="A5" s="43" t="s">
        <v>89</v>
      </c>
      <c r="B5" s="40"/>
      <c r="C5" s="40"/>
      <c r="D5" s="40"/>
      <c r="E5" s="90"/>
      <c r="F5" s="41"/>
    </row>
    <row r="6" spans="1:6" x14ac:dyDescent="0.2">
      <c r="A6" s="89"/>
      <c r="B6" s="89"/>
      <c r="C6" s="89"/>
      <c r="D6" s="89"/>
      <c r="E6" s="89"/>
      <c r="F6" s="89"/>
    </row>
    <row r="7" spans="1:6" s="91" customFormat="1" x14ac:dyDescent="0.2">
      <c r="A7" s="458" t="s">
        <v>90</v>
      </c>
      <c r="B7" s="458"/>
      <c r="C7" s="458"/>
      <c r="D7" s="458"/>
      <c r="E7" s="460"/>
      <c r="F7" s="460"/>
    </row>
    <row r="8" spans="1:6" x14ac:dyDescent="0.2">
      <c r="A8" s="45" t="s">
        <v>91</v>
      </c>
      <c r="B8" s="371" t="s">
        <v>166</v>
      </c>
      <c r="C8" s="371"/>
      <c r="D8" s="371"/>
      <c r="E8" s="45" t="s">
        <v>167</v>
      </c>
      <c r="F8" s="45" t="s">
        <v>94</v>
      </c>
    </row>
    <row r="9" spans="1:6" x14ac:dyDescent="0.2">
      <c r="A9" s="68">
        <v>1</v>
      </c>
      <c r="B9" s="336">
        <v>2</v>
      </c>
      <c r="C9" s="336"/>
      <c r="D9" s="336"/>
      <c r="E9" s="68">
        <v>3</v>
      </c>
      <c r="F9" s="68">
        <v>4</v>
      </c>
    </row>
    <row r="10" spans="1:6" x14ac:dyDescent="0.2">
      <c r="A10" s="68"/>
      <c r="B10" s="461" t="s">
        <v>604</v>
      </c>
      <c r="C10" s="461"/>
      <c r="D10" s="461"/>
      <c r="E10" s="461"/>
      <c r="F10" s="461"/>
    </row>
    <row r="11" spans="1:6" x14ac:dyDescent="0.2">
      <c r="A11" s="49">
        <v>1</v>
      </c>
      <c r="B11" s="402" t="s">
        <v>168</v>
      </c>
      <c r="C11" s="402"/>
      <c r="D11" s="402"/>
      <c r="E11" s="49" t="s">
        <v>169</v>
      </c>
      <c r="F11" s="81">
        <v>11</v>
      </c>
    </row>
    <row r="12" spans="1:6" x14ac:dyDescent="0.2">
      <c r="A12" s="49">
        <v>2</v>
      </c>
      <c r="B12" s="392" t="s">
        <v>170</v>
      </c>
      <c r="C12" s="392"/>
      <c r="D12" s="392"/>
      <c r="E12" s="49" t="s">
        <v>171</v>
      </c>
      <c r="F12" s="81">
        <v>150</v>
      </c>
    </row>
    <row r="13" spans="1:6" ht="32.25" customHeight="1" x14ac:dyDescent="0.2">
      <c r="A13" s="49">
        <v>3</v>
      </c>
      <c r="B13" s="402" t="s">
        <v>172</v>
      </c>
      <c r="C13" s="402"/>
      <c r="D13" s="402"/>
      <c r="E13" s="49" t="s">
        <v>173</v>
      </c>
      <c r="F13" s="81">
        <v>86</v>
      </c>
    </row>
    <row r="14" spans="1:6" x14ac:dyDescent="0.2">
      <c r="A14" s="49">
        <v>4</v>
      </c>
      <c r="B14" s="392" t="s">
        <v>174</v>
      </c>
      <c r="C14" s="392"/>
      <c r="D14" s="392"/>
      <c r="E14" s="49" t="s">
        <v>63</v>
      </c>
      <c r="F14" s="81">
        <f>F15+F16+F17</f>
        <v>60</v>
      </c>
    </row>
    <row r="15" spans="1:6" ht="39.75" customHeight="1" x14ac:dyDescent="0.2">
      <c r="A15" s="93" t="s">
        <v>56</v>
      </c>
      <c r="B15" s="402" t="s">
        <v>175</v>
      </c>
      <c r="C15" s="402"/>
      <c r="D15" s="402"/>
      <c r="E15" s="49" t="s">
        <v>63</v>
      </c>
      <c r="F15" s="81">
        <v>35</v>
      </c>
    </row>
    <row r="16" spans="1:6" ht="33.75" customHeight="1" x14ac:dyDescent="0.2">
      <c r="A16" s="93" t="s">
        <v>58</v>
      </c>
      <c r="B16" s="402" t="s">
        <v>176</v>
      </c>
      <c r="C16" s="402"/>
      <c r="D16" s="402"/>
      <c r="E16" s="49" t="s">
        <v>63</v>
      </c>
      <c r="F16" s="81">
        <v>20</v>
      </c>
    </row>
    <row r="17" spans="1:6" ht="34.5" customHeight="1" x14ac:dyDescent="0.2">
      <c r="A17" s="93" t="s">
        <v>177</v>
      </c>
      <c r="B17" s="402" t="s">
        <v>178</v>
      </c>
      <c r="C17" s="402"/>
      <c r="D17" s="402"/>
      <c r="E17" s="49" t="s">
        <v>63</v>
      </c>
      <c r="F17" s="81">
        <v>5</v>
      </c>
    </row>
    <row r="18" spans="1:6" x14ac:dyDescent="0.2">
      <c r="A18" s="49">
        <v>6</v>
      </c>
      <c r="B18" s="392" t="s">
        <v>179</v>
      </c>
      <c r="C18" s="392"/>
      <c r="D18" s="392"/>
      <c r="E18" s="49"/>
      <c r="F18" s="81"/>
    </row>
    <row r="19" spans="1:6" ht="36.75" customHeight="1" x14ac:dyDescent="0.2">
      <c r="A19" s="93" t="s">
        <v>180</v>
      </c>
      <c r="B19" s="449" t="s">
        <v>181</v>
      </c>
      <c r="C19" s="449"/>
      <c r="D19" s="449"/>
      <c r="E19" s="49" t="s">
        <v>182</v>
      </c>
      <c r="F19" s="81">
        <v>51</v>
      </c>
    </row>
    <row r="20" spans="1:6" ht="34.5" customHeight="1" x14ac:dyDescent="0.2">
      <c r="A20" s="93" t="s">
        <v>183</v>
      </c>
      <c r="B20" s="449" t="s">
        <v>184</v>
      </c>
      <c r="C20" s="449"/>
      <c r="D20" s="449"/>
      <c r="E20" s="49" t="s">
        <v>182</v>
      </c>
      <c r="F20" s="81">
        <v>33</v>
      </c>
    </row>
    <row r="21" spans="1:6" ht="31.5" customHeight="1" x14ac:dyDescent="0.2">
      <c r="A21" s="93" t="s">
        <v>185</v>
      </c>
      <c r="B21" s="449" t="s">
        <v>186</v>
      </c>
      <c r="C21" s="449"/>
      <c r="D21" s="449"/>
      <c r="E21" s="49" t="s">
        <v>182</v>
      </c>
      <c r="F21" s="81">
        <v>23</v>
      </c>
    </row>
    <row r="22" spans="1:6" x14ac:dyDescent="0.2">
      <c r="A22" s="49">
        <v>7</v>
      </c>
      <c r="B22" s="392" t="s">
        <v>187</v>
      </c>
      <c r="C22" s="392"/>
      <c r="D22" s="392"/>
      <c r="E22" s="49" t="s">
        <v>169</v>
      </c>
      <c r="F22" s="81">
        <v>0.3</v>
      </c>
    </row>
    <row r="23" spans="1:6" ht="15.75" customHeight="1" x14ac:dyDescent="0.2">
      <c r="A23" s="49">
        <v>8</v>
      </c>
      <c r="B23" s="392" t="s">
        <v>188</v>
      </c>
      <c r="C23" s="392"/>
      <c r="D23" s="392"/>
      <c r="E23" s="49"/>
      <c r="F23" s="81"/>
    </row>
    <row r="24" spans="1:6" ht="15.75" customHeight="1" x14ac:dyDescent="0.2">
      <c r="A24" s="93" t="s">
        <v>189</v>
      </c>
      <c r="B24" s="392" t="s">
        <v>190</v>
      </c>
      <c r="C24" s="392"/>
      <c r="D24" s="392"/>
      <c r="E24" s="49"/>
      <c r="F24" s="81"/>
    </row>
    <row r="25" spans="1:6" ht="15.75" customHeight="1" x14ac:dyDescent="0.2">
      <c r="A25" s="93" t="s">
        <v>191</v>
      </c>
      <c r="B25" s="392" t="s">
        <v>192</v>
      </c>
      <c r="C25" s="392"/>
      <c r="D25" s="392"/>
      <c r="E25" s="49" t="s">
        <v>193</v>
      </c>
      <c r="F25" s="81">
        <v>28</v>
      </c>
    </row>
    <row r="26" spans="1:6" s="80" customFormat="1" ht="32.25" customHeight="1" x14ac:dyDescent="0.2">
      <c r="A26" s="93" t="s">
        <v>194</v>
      </c>
      <c r="B26" s="350" t="s">
        <v>195</v>
      </c>
      <c r="C26" s="375"/>
      <c r="D26" s="351"/>
      <c r="E26" s="49" t="s">
        <v>196</v>
      </c>
      <c r="F26" s="57">
        <v>1500</v>
      </c>
    </row>
    <row r="27" spans="1:6" s="80" customFormat="1" ht="27.75" customHeight="1" x14ac:dyDescent="0.2">
      <c r="A27" s="93" t="s">
        <v>197</v>
      </c>
      <c r="B27" s="350" t="s">
        <v>198</v>
      </c>
      <c r="C27" s="375" t="s">
        <v>199</v>
      </c>
      <c r="D27" s="351"/>
      <c r="E27" s="49" t="s">
        <v>200</v>
      </c>
      <c r="F27" s="57">
        <v>1100</v>
      </c>
    </row>
    <row r="28" spans="1:6" s="80" customFormat="1" ht="44.25" customHeight="1" x14ac:dyDescent="0.2">
      <c r="A28" s="93" t="s">
        <v>125</v>
      </c>
      <c r="B28" s="392" t="s">
        <v>609</v>
      </c>
      <c r="C28" s="392"/>
      <c r="D28" s="392"/>
      <c r="E28" s="49"/>
      <c r="F28" s="57">
        <v>6.5</v>
      </c>
    </row>
    <row r="29" spans="1:6" ht="11.25" customHeight="1" x14ac:dyDescent="0.2">
      <c r="A29" s="97"/>
      <c r="B29" s="98"/>
      <c r="C29" s="53"/>
      <c r="D29" s="53"/>
      <c r="E29" s="53"/>
      <c r="F29" s="46"/>
    </row>
    <row r="30" spans="1:6" s="91" customFormat="1" x14ac:dyDescent="0.2">
      <c r="A30" s="458" t="s">
        <v>202</v>
      </c>
      <c r="B30" s="458"/>
      <c r="C30" s="458"/>
      <c r="D30" s="458"/>
      <c r="E30" s="458"/>
      <c r="F30" s="458"/>
    </row>
    <row r="31" spans="1:6" x14ac:dyDescent="0.2">
      <c r="A31" s="45" t="s">
        <v>91</v>
      </c>
      <c r="B31" s="45" t="s">
        <v>203</v>
      </c>
      <c r="C31" s="45" t="s">
        <v>167</v>
      </c>
      <c r="D31" s="348" t="s">
        <v>94</v>
      </c>
      <c r="E31" s="349"/>
      <c r="F31" s="45" t="s">
        <v>204</v>
      </c>
    </row>
    <row r="32" spans="1:6" x14ac:dyDescent="0.2">
      <c r="A32" s="68">
        <v>1</v>
      </c>
      <c r="B32" s="68">
        <v>2</v>
      </c>
      <c r="C32" s="68">
        <v>3</v>
      </c>
      <c r="D32" s="378">
        <v>4</v>
      </c>
      <c r="E32" s="380"/>
      <c r="F32" s="68">
        <v>5</v>
      </c>
    </row>
    <row r="33" spans="1:6" ht="30" x14ac:dyDescent="0.2">
      <c r="A33" s="93" t="s">
        <v>127</v>
      </c>
      <c r="B33" s="99" t="s">
        <v>205</v>
      </c>
      <c r="C33" s="49" t="s">
        <v>101</v>
      </c>
      <c r="D33" s="389">
        <f>(ROUND(F13/F25,0))</f>
        <v>3</v>
      </c>
      <c r="E33" s="390"/>
      <c r="F33" s="62" t="s">
        <v>206</v>
      </c>
    </row>
    <row r="34" spans="1:6" ht="30" x14ac:dyDescent="0.2">
      <c r="A34" s="93" t="s">
        <v>130</v>
      </c>
      <c r="B34" s="99" t="s">
        <v>207</v>
      </c>
      <c r="C34" s="49" t="s">
        <v>208</v>
      </c>
      <c r="D34" s="454">
        <f>ROUND((F15/F19+F16/F20+F17/F21+F22),2)</f>
        <v>1.81</v>
      </c>
      <c r="E34" s="455"/>
      <c r="F34" s="62" t="s">
        <v>209</v>
      </c>
    </row>
    <row r="35" spans="1:6" s="69" customFormat="1" ht="57" x14ac:dyDescent="0.2">
      <c r="A35" s="68">
        <v>12</v>
      </c>
      <c r="B35" s="100" t="s">
        <v>618</v>
      </c>
      <c r="C35" s="68"/>
      <c r="D35" s="456"/>
      <c r="E35" s="457"/>
      <c r="F35" s="68"/>
    </row>
    <row r="36" spans="1:6" ht="45" x14ac:dyDescent="0.2">
      <c r="A36" s="93" t="s">
        <v>210</v>
      </c>
      <c r="B36" s="99" t="s">
        <v>211</v>
      </c>
      <c r="C36" s="49" t="s">
        <v>200</v>
      </c>
      <c r="D36" s="452">
        <f>F12*D33*D34*2*2*F26</f>
        <v>4887000</v>
      </c>
      <c r="E36" s="453"/>
      <c r="F36" s="62" t="s">
        <v>212</v>
      </c>
    </row>
    <row r="37" spans="1:6" ht="15.75" x14ac:dyDescent="0.2">
      <c r="A37" s="93"/>
      <c r="B37" s="101" t="s">
        <v>213</v>
      </c>
      <c r="C37" s="49"/>
      <c r="D37" s="452"/>
      <c r="E37" s="453"/>
      <c r="F37" s="62"/>
    </row>
    <row r="38" spans="1:6" ht="60" x14ac:dyDescent="0.2">
      <c r="A38" s="93" t="s">
        <v>214</v>
      </c>
      <c r="B38" s="99" t="s">
        <v>215</v>
      </c>
      <c r="C38" s="49" t="s">
        <v>200</v>
      </c>
      <c r="D38" s="452">
        <f>ROUND(F12*D33*(D34*2*F26+F11*F27),0)</f>
        <v>7888500</v>
      </c>
      <c r="E38" s="453"/>
      <c r="F38" s="62" t="s">
        <v>216</v>
      </c>
    </row>
    <row r="39" spans="1:6" s="69" customFormat="1" ht="14.25" x14ac:dyDescent="0.2">
      <c r="A39" s="102" t="s">
        <v>217</v>
      </c>
      <c r="B39" s="100" t="s">
        <v>150</v>
      </c>
      <c r="C39" s="68"/>
      <c r="D39" s="452">
        <f>SMALL(D36:E38,1)</f>
        <v>4887000</v>
      </c>
      <c r="E39" s="453"/>
      <c r="F39" s="45"/>
    </row>
    <row r="40" spans="1:6" s="69" customFormat="1" ht="14.25" x14ac:dyDescent="0.2">
      <c r="A40" s="102" t="s">
        <v>218</v>
      </c>
      <c r="B40" s="100" t="s">
        <v>151</v>
      </c>
      <c r="C40" s="68"/>
      <c r="D40" s="452">
        <f>ROUND(D39/F28,0)</f>
        <v>751846</v>
      </c>
      <c r="E40" s="453"/>
      <c r="F40" s="45"/>
    </row>
    <row r="41" spans="1:6" x14ac:dyDescent="0.2">
      <c r="A41" s="53"/>
      <c r="B41" s="98"/>
      <c r="C41" s="53"/>
      <c r="D41" s="103"/>
      <c r="E41" s="53"/>
      <c r="F41" s="53"/>
    </row>
    <row r="42" spans="1:6" x14ac:dyDescent="0.2">
      <c r="A42" s="77" t="s">
        <v>152</v>
      </c>
      <c r="B42" s="78"/>
      <c r="C42" s="78"/>
      <c r="D42" s="77"/>
      <c r="E42" s="77"/>
      <c r="F42" s="77"/>
    </row>
    <row r="43" spans="1:6" x14ac:dyDescent="0.2">
      <c r="A43" s="77"/>
      <c r="B43" s="78"/>
      <c r="C43" s="78"/>
      <c r="D43" s="77"/>
      <c r="E43" s="77"/>
      <c r="F43" s="77"/>
    </row>
    <row r="44" spans="1:6" x14ac:dyDescent="0.2">
      <c r="A44" s="77" t="s">
        <v>153</v>
      </c>
      <c r="B44" s="78"/>
      <c r="C44" s="78"/>
      <c r="D44" s="77"/>
      <c r="E44" s="77"/>
      <c r="F44" s="77"/>
    </row>
    <row r="45" spans="1:6" x14ac:dyDescent="0.2">
      <c r="A45" s="53"/>
      <c r="B45" s="98"/>
      <c r="C45" s="53"/>
      <c r="D45" s="103"/>
      <c r="E45" s="53"/>
      <c r="F45" s="53"/>
    </row>
    <row r="46" spans="1:6" x14ac:dyDescent="0.2">
      <c r="A46" s="104" t="s">
        <v>154</v>
      </c>
      <c r="B46" s="98"/>
      <c r="C46" s="50"/>
      <c r="D46" s="50"/>
      <c r="E46" s="53"/>
      <c r="F46" s="53"/>
    </row>
    <row r="47" spans="1:6" s="80" customFormat="1" ht="95.25" customHeight="1" x14ac:dyDescent="0.2">
      <c r="A47" s="105" t="s">
        <v>155</v>
      </c>
      <c r="B47" s="433" t="s">
        <v>617</v>
      </c>
      <c r="C47" s="433"/>
      <c r="D47" s="433"/>
      <c r="E47" s="433"/>
      <c r="F47" s="433"/>
    </row>
    <row r="48" spans="1:6" s="80" customFormat="1" ht="34.5" customHeight="1" x14ac:dyDescent="0.2">
      <c r="A48" s="105" t="s">
        <v>158</v>
      </c>
      <c r="B48" s="433" t="s">
        <v>631</v>
      </c>
      <c r="C48" s="433"/>
      <c r="D48" s="433"/>
      <c r="E48" s="433"/>
      <c r="F48" s="433"/>
    </row>
    <row r="49" spans="1:6" ht="45.75" customHeight="1" x14ac:dyDescent="0.2">
      <c r="A49" s="75" t="s">
        <v>160</v>
      </c>
      <c r="B49" s="340" t="s">
        <v>219</v>
      </c>
      <c r="C49" s="340"/>
      <c r="D49" s="340"/>
      <c r="E49" s="340"/>
      <c r="F49" s="340"/>
    </row>
    <row r="50" spans="1:6" ht="31.5" customHeight="1" x14ac:dyDescent="0.2">
      <c r="A50" s="75" t="s">
        <v>162</v>
      </c>
      <c r="B50" s="340" t="s">
        <v>220</v>
      </c>
      <c r="C50" s="340"/>
      <c r="D50" s="340"/>
      <c r="E50" s="340"/>
      <c r="F50" s="340"/>
    </row>
    <row r="51" spans="1:6" s="80" customFormat="1" ht="78.75" customHeight="1" x14ac:dyDescent="0.2">
      <c r="A51" s="80" t="s">
        <v>221</v>
      </c>
      <c r="B51" s="341" t="s">
        <v>608</v>
      </c>
      <c r="C51" s="341"/>
      <c r="D51" s="341"/>
      <c r="E51" s="341"/>
      <c r="F51" s="341"/>
    </row>
    <row r="52" spans="1:6" s="80" customFormat="1" x14ac:dyDescent="0.2">
      <c r="A52" s="80" t="s">
        <v>222</v>
      </c>
      <c r="B52" s="451" t="s">
        <v>223</v>
      </c>
      <c r="C52" s="451"/>
      <c r="D52" s="451"/>
      <c r="E52" s="451"/>
      <c r="F52" s="451"/>
    </row>
    <row r="53" spans="1:6" s="80" customFormat="1" ht="18.75" customHeight="1" x14ac:dyDescent="0.2">
      <c r="B53" s="341"/>
      <c r="C53" s="341"/>
      <c r="D53" s="341"/>
      <c r="E53" s="341"/>
      <c r="F53" s="341"/>
    </row>
    <row r="54" spans="1:6" ht="27" customHeight="1" x14ac:dyDescent="0.2">
      <c r="A54" s="80" t="s">
        <v>224</v>
      </c>
      <c r="B54" s="75" t="s">
        <v>225</v>
      </c>
      <c r="C54" s="90"/>
      <c r="D54" s="90"/>
      <c r="E54" s="90"/>
      <c r="F54" s="90"/>
    </row>
  </sheetData>
  <mergeCells count="41">
    <mergeCell ref="A2:F2"/>
    <mergeCell ref="A7:F7"/>
    <mergeCell ref="B8:D8"/>
    <mergeCell ref="B9:D9"/>
    <mergeCell ref="B10:F10"/>
    <mergeCell ref="B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B26:D26"/>
    <mergeCell ref="B27:D27"/>
    <mergeCell ref="B28:D28"/>
    <mergeCell ref="A30:F30"/>
    <mergeCell ref="D31:E31"/>
    <mergeCell ref="D32:E32"/>
    <mergeCell ref="D33:E33"/>
    <mergeCell ref="D34:E34"/>
    <mergeCell ref="D35:E35"/>
    <mergeCell ref="D36:E36"/>
    <mergeCell ref="D37:E37"/>
    <mergeCell ref="D38:E38"/>
    <mergeCell ref="D39:E39"/>
    <mergeCell ref="D40:E40"/>
    <mergeCell ref="B47:F47"/>
    <mergeCell ref="B53:F53"/>
    <mergeCell ref="B48:F48"/>
    <mergeCell ref="B49:F49"/>
    <mergeCell ref="B50:F50"/>
    <mergeCell ref="B51:F51"/>
    <mergeCell ref="B52:F5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62"/>
  <sheetViews>
    <sheetView workbookViewId="0">
      <selection activeCell="G20" sqref="G20"/>
    </sheetView>
  </sheetViews>
  <sheetFormatPr defaultColWidth="16.28515625" defaultRowHeight="15" x14ac:dyDescent="0.25"/>
  <cols>
    <col min="1" max="1" width="7.42578125" style="39" customWidth="1"/>
    <col min="2" max="2" width="32.42578125" style="39" customWidth="1"/>
    <col min="3" max="3" width="14.5703125" style="39" customWidth="1"/>
    <col min="4" max="4" width="9.28515625" style="39" customWidth="1"/>
    <col min="5" max="5" width="21.28515625" style="39" customWidth="1"/>
    <col min="6" max="6" width="13.7109375" style="39" customWidth="1"/>
    <col min="7" max="7" width="28.28515625" style="39" customWidth="1"/>
    <col min="8" max="16384" width="16.28515625" style="39"/>
  </cols>
  <sheetData>
    <row r="2" spans="1:7" ht="36.75" customHeight="1" x14ac:dyDescent="0.25">
      <c r="A2" s="479" t="s">
        <v>632</v>
      </c>
      <c r="B2" s="479"/>
      <c r="C2" s="479"/>
      <c r="D2" s="479"/>
      <c r="E2" s="479"/>
      <c r="F2" s="479"/>
      <c r="G2" s="479"/>
    </row>
    <row r="3" spans="1:7" x14ac:dyDescent="0.25">
      <c r="A3" s="40"/>
      <c r="B3" s="40"/>
      <c r="C3" s="40"/>
      <c r="D3" s="40"/>
      <c r="F3" s="41"/>
    </row>
    <row r="4" spans="1:7" x14ac:dyDescent="0.25">
      <c r="A4" s="42" t="s">
        <v>88</v>
      </c>
      <c r="B4" s="40"/>
      <c r="C4" s="40"/>
      <c r="D4" s="40"/>
      <c r="F4" s="41"/>
    </row>
    <row r="5" spans="1:7" x14ac:dyDescent="0.25">
      <c r="A5" s="43" t="s">
        <v>89</v>
      </c>
      <c r="B5" s="40"/>
      <c r="C5" s="40"/>
      <c r="D5" s="40"/>
      <c r="F5" s="41"/>
    </row>
    <row r="6" spans="1:7" x14ac:dyDescent="0.25">
      <c r="A6" s="40"/>
      <c r="B6" s="40"/>
      <c r="C6" s="40"/>
      <c r="D6" s="40"/>
      <c r="F6" s="41"/>
    </row>
    <row r="7" spans="1:7" x14ac:dyDescent="0.25">
      <c r="A7" s="43" t="s">
        <v>90</v>
      </c>
      <c r="B7" s="40"/>
      <c r="C7" s="40"/>
      <c r="D7" s="40"/>
      <c r="F7" s="41"/>
    </row>
    <row r="8" spans="1:7" s="47" customFormat="1" x14ac:dyDescent="0.2">
      <c r="A8" s="44" t="s">
        <v>91</v>
      </c>
      <c r="B8" s="471" t="s">
        <v>92</v>
      </c>
      <c r="C8" s="472"/>
      <c r="D8" s="44" t="s">
        <v>93</v>
      </c>
      <c r="E8" s="45" t="s">
        <v>94</v>
      </c>
      <c r="F8" s="46"/>
    </row>
    <row r="9" spans="1:7" s="47" customFormat="1" x14ac:dyDescent="0.2">
      <c r="A9" s="44">
        <v>1</v>
      </c>
      <c r="B9" s="471">
        <v>2</v>
      </c>
      <c r="C9" s="472"/>
      <c r="D9" s="44">
        <v>3</v>
      </c>
      <c r="E9" s="45">
        <v>4</v>
      </c>
      <c r="F9" s="46"/>
    </row>
    <row r="10" spans="1:7" s="47" customFormat="1" x14ac:dyDescent="0.2">
      <c r="A10" s="44"/>
      <c r="B10" s="466" t="s">
        <v>604</v>
      </c>
      <c r="C10" s="467"/>
      <c r="D10" s="44"/>
      <c r="E10" s="45"/>
      <c r="F10" s="46"/>
    </row>
    <row r="11" spans="1:7" ht="15.75" customHeight="1" x14ac:dyDescent="0.25">
      <c r="A11" s="48">
        <v>1</v>
      </c>
      <c r="B11" s="465" t="s">
        <v>95</v>
      </c>
      <c r="C11" s="465"/>
      <c r="D11" s="48" t="s">
        <v>96</v>
      </c>
      <c r="E11" s="81">
        <v>15</v>
      </c>
      <c r="F11" s="50"/>
    </row>
    <row r="12" spans="1:7" x14ac:dyDescent="0.25">
      <c r="A12" s="48">
        <v>2</v>
      </c>
      <c r="B12" s="465" t="s">
        <v>97</v>
      </c>
      <c r="C12" s="465"/>
      <c r="D12" s="48" t="s">
        <v>1</v>
      </c>
      <c r="E12" s="81">
        <v>1</v>
      </c>
      <c r="F12" s="50"/>
    </row>
    <row r="13" spans="1:7" x14ac:dyDescent="0.25">
      <c r="A13" s="48">
        <v>3</v>
      </c>
      <c r="B13" s="465" t="s">
        <v>98</v>
      </c>
      <c r="C13" s="465"/>
      <c r="D13" s="48" t="s">
        <v>99</v>
      </c>
      <c r="E13" s="81">
        <v>3</v>
      </c>
      <c r="F13" s="50"/>
    </row>
    <row r="14" spans="1:7" ht="30" customHeight="1" x14ac:dyDescent="0.25">
      <c r="A14" s="48">
        <v>4</v>
      </c>
      <c r="B14" s="465" t="s">
        <v>100</v>
      </c>
      <c r="C14" s="465"/>
      <c r="D14" s="48" t="s">
        <v>101</v>
      </c>
      <c r="E14" s="81">
        <v>3</v>
      </c>
      <c r="F14" s="50"/>
    </row>
    <row r="15" spans="1:7" x14ac:dyDescent="0.25">
      <c r="A15" s="48">
        <v>5</v>
      </c>
      <c r="B15" s="465" t="s">
        <v>102</v>
      </c>
      <c r="C15" s="465"/>
      <c r="D15" s="48" t="s">
        <v>103</v>
      </c>
      <c r="E15" s="81">
        <v>0.5</v>
      </c>
      <c r="F15" s="50"/>
    </row>
    <row r="16" spans="1:7" x14ac:dyDescent="0.25">
      <c r="A16" s="51"/>
      <c r="B16" s="52"/>
      <c r="C16" s="52"/>
      <c r="D16" s="51"/>
      <c r="E16" s="53"/>
      <c r="F16" s="50"/>
    </row>
    <row r="17" spans="1:7" s="47" customFormat="1" ht="38.25" x14ac:dyDescent="0.2">
      <c r="A17" s="82" t="s">
        <v>91</v>
      </c>
      <c r="B17" s="478" t="s">
        <v>92</v>
      </c>
      <c r="C17" s="478"/>
      <c r="D17" s="82" t="s">
        <v>93</v>
      </c>
      <c r="E17" s="86" t="s">
        <v>104</v>
      </c>
      <c r="F17" s="86" t="s">
        <v>105</v>
      </c>
    </row>
    <row r="18" spans="1:7" s="47" customFormat="1" x14ac:dyDescent="0.2">
      <c r="A18" s="44">
        <v>1</v>
      </c>
      <c r="B18" s="471">
        <v>2</v>
      </c>
      <c r="C18" s="472"/>
      <c r="D18" s="44">
        <v>3</v>
      </c>
      <c r="E18" s="45">
        <v>4</v>
      </c>
      <c r="F18" s="45">
        <v>5</v>
      </c>
    </row>
    <row r="19" spans="1:7" s="59" customFormat="1" x14ac:dyDescent="0.2">
      <c r="A19" s="54"/>
      <c r="B19" s="55" t="s">
        <v>106</v>
      </c>
      <c r="C19" s="56"/>
      <c r="D19" s="54"/>
      <c r="E19" s="54"/>
      <c r="F19" s="57"/>
      <c r="G19" s="58"/>
    </row>
    <row r="20" spans="1:7" s="47" customFormat="1" x14ac:dyDescent="0.2">
      <c r="A20" s="44"/>
      <c r="B20" s="60" t="s">
        <v>107</v>
      </c>
      <c r="C20" s="61"/>
      <c r="D20" s="44"/>
      <c r="E20" s="45"/>
      <c r="F20" s="57"/>
      <c r="G20" s="46"/>
    </row>
    <row r="21" spans="1:7" ht="33.75" customHeight="1" x14ac:dyDescent="0.25">
      <c r="A21" s="63" t="s">
        <v>108</v>
      </c>
      <c r="B21" s="465" t="s">
        <v>109</v>
      </c>
      <c r="C21" s="465"/>
      <c r="D21" s="48" t="s">
        <v>101</v>
      </c>
      <c r="E21" s="49" t="s">
        <v>110</v>
      </c>
      <c r="F21" s="81">
        <v>0</v>
      </c>
      <c r="G21" s="41"/>
    </row>
    <row r="22" spans="1:7" x14ac:dyDescent="0.25">
      <c r="A22" s="48">
        <v>7</v>
      </c>
      <c r="B22" s="465" t="s">
        <v>111</v>
      </c>
      <c r="C22" s="465"/>
      <c r="D22" s="48"/>
      <c r="E22" s="49"/>
      <c r="F22" s="81"/>
      <c r="G22" s="50"/>
    </row>
    <row r="23" spans="1:7" ht="31.5" customHeight="1" x14ac:dyDescent="0.25">
      <c r="A23" s="63" t="s">
        <v>112</v>
      </c>
      <c r="B23" s="465" t="s">
        <v>113</v>
      </c>
      <c r="C23" s="465" t="s">
        <v>114</v>
      </c>
      <c r="D23" s="48" t="s">
        <v>115</v>
      </c>
      <c r="E23" s="49" t="s">
        <v>116</v>
      </c>
      <c r="F23" s="57">
        <v>1</v>
      </c>
      <c r="G23" s="64"/>
    </row>
    <row r="24" spans="1:7" x14ac:dyDescent="0.25">
      <c r="A24" s="63" t="s">
        <v>117</v>
      </c>
      <c r="B24" s="465" t="s">
        <v>118</v>
      </c>
      <c r="C24" s="465" t="s">
        <v>114</v>
      </c>
      <c r="D24" s="48" t="s">
        <v>115</v>
      </c>
      <c r="E24" s="49" t="s">
        <v>119</v>
      </c>
      <c r="F24" s="57">
        <v>0</v>
      </c>
      <c r="G24" s="64"/>
    </row>
    <row r="25" spans="1:7" x14ac:dyDescent="0.25">
      <c r="A25" s="63" t="s">
        <v>120</v>
      </c>
      <c r="B25" s="465" t="s">
        <v>121</v>
      </c>
      <c r="C25" s="465" t="s">
        <v>114</v>
      </c>
      <c r="D25" s="48" t="s">
        <v>115</v>
      </c>
      <c r="E25" s="49" t="s">
        <v>119</v>
      </c>
      <c r="F25" s="57">
        <v>0</v>
      </c>
      <c r="G25" s="64"/>
    </row>
    <row r="26" spans="1:7" x14ac:dyDescent="0.25">
      <c r="A26" s="48">
        <v>8</v>
      </c>
      <c r="B26" s="465" t="s">
        <v>122</v>
      </c>
      <c r="C26" s="465"/>
      <c r="D26" s="48" t="s">
        <v>101</v>
      </c>
      <c r="E26" s="49" t="s">
        <v>123</v>
      </c>
      <c r="F26" s="81">
        <v>700</v>
      </c>
      <c r="G26" s="64"/>
    </row>
    <row r="27" spans="1:7" x14ac:dyDescent="0.25">
      <c r="A27" s="63"/>
      <c r="B27" s="462" t="s">
        <v>124</v>
      </c>
      <c r="C27" s="462"/>
      <c r="D27" s="48"/>
      <c r="E27" s="49"/>
      <c r="F27" s="84"/>
      <c r="G27" s="41"/>
    </row>
    <row r="28" spans="1:7" x14ac:dyDescent="0.25">
      <c r="A28" s="63" t="s">
        <v>125</v>
      </c>
      <c r="B28" s="465" t="s">
        <v>126</v>
      </c>
      <c r="C28" s="465"/>
      <c r="D28" s="48" t="s">
        <v>99</v>
      </c>
      <c r="E28" s="49">
        <v>1</v>
      </c>
      <c r="F28" s="81">
        <v>5000</v>
      </c>
      <c r="G28" s="41"/>
    </row>
    <row r="29" spans="1:7" ht="30" customHeight="1" x14ac:dyDescent="0.25">
      <c r="A29" s="63" t="s">
        <v>127</v>
      </c>
      <c r="B29" s="465" t="s">
        <v>128</v>
      </c>
      <c r="C29" s="465"/>
      <c r="D29" s="48" t="s">
        <v>129</v>
      </c>
      <c r="E29" s="145">
        <f>E15</f>
        <v>0.5</v>
      </c>
      <c r="F29" s="81">
        <v>1500</v>
      </c>
      <c r="G29" s="41"/>
    </row>
    <row r="30" spans="1:7" ht="30" customHeight="1" x14ac:dyDescent="0.25">
      <c r="A30" s="63" t="s">
        <v>130</v>
      </c>
      <c r="B30" s="465" t="s">
        <v>622</v>
      </c>
      <c r="C30" s="465"/>
      <c r="D30" s="48"/>
      <c r="E30" s="49"/>
      <c r="F30" s="88">
        <v>6.5</v>
      </c>
      <c r="G30" s="41"/>
    </row>
    <row r="31" spans="1:7" x14ac:dyDescent="0.25">
      <c r="A31" s="40"/>
      <c r="B31" s="40"/>
      <c r="C31" s="40"/>
      <c r="D31" s="40"/>
    </row>
    <row r="32" spans="1:7" x14ac:dyDescent="0.25">
      <c r="A32" s="43" t="s">
        <v>131</v>
      </c>
      <c r="B32" s="52"/>
      <c r="C32" s="52"/>
      <c r="D32" s="66"/>
    </row>
    <row r="33" spans="1:7" s="67" customFormat="1" ht="63.75" x14ac:dyDescent="0.2">
      <c r="A33" s="82" t="s">
        <v>91</v>
      </c>
      <c r="B33" s="469" t="s">
        <v>132</v>
      </c>
      <c r="C33" s="470"/>
      <c r="D33" s="82" t="s">
        <v>133</v>
      </c>
      <c r="E33" s="86" t="s">
        <v>134</v>
      </c>
      <c r="F33" s="83" t="s">
        <v>135</v>
      </c>
      <c r="G33" s="83" t="s">
        <v>136</v>
      </c>
    </row>
    <row r="34" spans="1:7" s="69" customFormat="1" ht="14.25" x14ac:dyDescent="0.2">
      <c r="A34" s="44">
        <v>1</v>
      </c>
      <c r="B34" s="471">
        <v>2</v>
      </c>
      <c r="C34" s="472"/>
      <c r="D34" s="44">
        <v>3</v>
      </c>
      <c r="E34" s="68">
        <v>4</v>
      </c>
      <c r="F34" s="44">
        <v>5</v>
      </c>
      <c r="G34" s="68">
        <v>6</v>
      </c>
    </row>
    <row r="35" spans="1:7" x14ac:dyDescent="0.25">
      <c r="A35" s="48"/>
      <c r="B35" s="473" t="s">
        <v>137</v>
      </c>
      <c r="C35" s="474"/>
      <c r="D35" s="474"/>
      <c r="E35" s="474"/>
      <c r="F35" s="474"/>
      <c r="G35" s="475"/>
    </row>
    <row r="36" spans="1:7" x14ac:dyDescent="0.25">
      <c r="A36" s="48">
        <v>2</v>
      </c>
      <c r="B36" s="476" t="s">
        <v>111</v>
      </c>
      <c r="C36" s="477"/>
      <c r="D36" s="48"/>
      <c r="E36" s="49"/>
      <c r="F36" s="49"/>
      <c r="G36" s="65"/>
    </row>
    <row r="37" spans="1:7" ht="31.5" customHeight="1" x14ac:dyDescent="0.25">
      <c r="A37" s="296" t="s">
        <v>32</v>
      </c>
      <c r="B37" s="399" t="s">
        <v>138</v>
      </c>
      <c r="C37" s="400" t="s">
        <v>114</v>
      </c>
      <c r="D37" s="57" t="s">
        <v>115</v>
      </c>
      <c r="E37" s="81">
        <v>400</v>
      </c>
      <c r="F37" s="81">
        <f>F23</f>
        <v>1</v>
      </c>
      <c r="G37" s="81">
        <f>ROUND(E37*F37,0)</f>
        <v>400</v>
      </c>
    </row>
    <row r="38" spans="1:7" x14ac:dyDescent="0.25">
      <c r="A38" s="57">
        <v>3</v>
      </c>
      <c r="B38" s="399" t="s">
        <v>139</v>
      </c>
      <c r="C38" s="400"/>
      <c r="D38" s="57" t="s">
        <v>101</v>
      </c>
      <c r="E38" s="81">
        <v>1</v>
      </c>
      <c r="F38" s="81">
        <f>F26</f>
        <v>700</v>
      </c>
      <c r="G38" s="81">
        <f>ROUND(E38*F38,0)</f>
        <v>700</v>
      </c>
    </row>
    <row r="39" spans="1:7" s="71" customFormat="1" ht="14.25" x14ac:dyDescent="0.2">
      <c r="A39" s="44"/>
      <c r="B39" s="466" t="s">
        <v>140</v>
      </c>
      <c r="C39" s="467"/>
      <c r="D39" s="44"/>
      <c r="E39" s="68"/>
      <c r="F39" s="70"/>
      <c r="G39" s="275">
        <f>G38+G37</f>
        <v>1100</v>
      </c>
    </row>
    <row r="40" spans="1:7" s="71" customFormat="1" ht="14.25" x14ac:dyDescent="0.2">
      <c r="A40" s="44"/>
      <c r="B40" s="60" t="s">
        <v>141</v>
      </c>
      <c r="C40" s="61"/>
      <c r="D40" s="72"/>
      <c r="E40" s="68"/>
      <c r="F40" s="70"/>
      <c r="G40" s="275">
        <f>ROUND(G39*E11,0)</f>
        <v>16500</v>
      </c>
    </row>
    <row r="41" spans="1:7" x14ac:dyDescent="0.25">
      <c r="A41" s="48"/>
      <c r="B41" s="468" t="s">
        <v>142</v>
      </c>
      <c r="C41" s="468"/>
      <c r="D41" s="468"/>
      <c r="E41" s="468"/>
      <c r="F41" s="468"/>
      <c r="G41" s="468"/>
    </row>
    <row r="42" spans="1:7" s="74" customFormat="1" ht="30" x14ac:dyDescent="0.2">
      <c r="A42" s="48" t="s">
        <v>91</v>
      </c>
      <c r="B42" s="463" t="s">
        <v>132</v>
      </c>
      <c r="C42" s="464"/>
      <c r="D42" s="48" t="s">
        <v>133</v>
      </c>
      <c r="E42" s="73" t="s">
        <v>143</v>
      </c>
      <c r="F42" s="62" t="s">
        <v>135</v>
      </c>
      <c r="G42" s="62" t="s">
        <v>144</v>
      </c>
    </row>
    <row r="43" spans="1:7" s="75" customFormat="1" x14ac:dyDescent="0.2">
      <c r="A43" s="48">
        <v>1</v>
      </c>
      <c r="B43" s="463">
        <v>2</v>
      </c>
      <c r="C43" s="464"/>
      <c r="D43" s="48">
        <v>3</v>
      </c>
      <c r="E43" s="49">
        <v>4</v>
      </c>
      <c r="F43" s="48">
        <v>5</v>
      </c>
      <c r="G43" s="49">
        <v>6</v>
      </c>
    </row>
    <row r="44" spans="1:7" x14ac:dyDescent="0.25">
      <c r="A44" s="48">
        <v>4</v>
      </c>
      <c r="B44" s="465" t="s">
        <v>145</v>
      </c>
      <c r="C44" s="465"/>
      <c r="D44" s="48" t="s">
        <v>99</v>
      </c>
      <c r="E44" s="49">
        <f>E13</f>
        <v>3</v>
      </c>
      <c r="F44" s="49">
        <f>F28</f>
        <v>5000</v>
      </c>
      <c r="G44" s="295">
        <f>ROUND(E44*F44,0)</f>
        <v>15000</v>
      </c>
    </row>
    <row r="45" spans="1:7" x14ac:dyDescent="0.25">
      <c r="A45" s="48">
        <v>5</v>
      </c>
      <c r="B45" s="465" t="s">
        <v>146</v>
      </c>
      <c r="C45" s="465"/>
      <c r="D45" s="48" t="s">
        <v>147</v>
      </c>
      <c r="E45" s="49">
        <f>E15*E13</f>
        <v>1.5</v>
      </c>
      <c r="F45" s="49">
        <f>F29</f>
        <v>1500</v>
      </c>
      <c r="G45" s="295">
        <f>ROUND(E45*F45,0)</f>
        <v>2250</v>
      </c>
    </row>
    <row r="46" spans="1:7" s="71" customFormat="1" ht="14.25" x14ac:dyDescent="0.2">
      <c r="A46" s="76"/>
      <c r="B46" s="462" t="s">
        <v>148</v>
      </c>
      <c r="C46" s="462"/>
      <c r="D46" s="76"/>
      <c r="E46" s="76"/>
      <c r="F46" s="76"/>
      <c r="G46" s="275">
        <f>G44+G45</f>
        <v>17250</v>
      </c>
    </row>
    <row r="47" spans="1:7" s="71" customFormat="1" ht="32.25" customHeight="1" x14ac:dyDescent="0.2">
      <c r="A47" s="76"/>
      <c r="B47" s="462" t="s">
        <v>149</v>
      </c>
      <c r="C47" s="462"/>
      <c r="D47" s="76"/>
      <c r="E47" s="76"/>
      <c r="F47" s="76"/>
      <c r="G47" s="275">
        <f>ROUND(G46*E14,0)</f>
        <v>51750</v>
      </c>
    </row>
    <row r="48" spans="1:7" s="71" customFormat="1" ht="14.25" x14ac:dyDescent="0.2">
      <c r="A48" s="76"/>
      <c r="B48" s="462" t="s">
        <v>150</v>
      </c>
      <c r="C48" s="462"/>
      <c r="D48" s="76"/>
      <c r="E48" s="76"/>
      <c r="F48" s="76"/>
      <c r="G48" s="275">
        <f>G40+G47</f>
        <v>68250</v>
      </c>
    </row>
    <row r="49" spans="1:7" s="71" customFormat="1" ht="14.25" x14ac:dyDescent="0.2">
      <c r="A49" s="76"/>
      <c r="B49" s="462" t="s">
        <v>151</v>
      </c>
      <c r="C49" s="462"/>
      <c r="D49" s="76"/>
      <c r="E49" s="76"/>
      <c r="F49" s="76"/>
      <c r="G49" s="275">
        <f>ROUND(G48/F30,0)</f>
        <v>10500</v>
      </c>
    </row>
    <row r="50" spans="1:7" s="71" customFormat="1" ht="14.25" x14ac:dyDescent="0.2">
      <c r="A50" s="77"/>
      <c r="B50" s="78"/>
      <c r="C50" s="78"/>
      <c r="D50" s="77"/>
      <c r="E50" s="77"/>
      <c r="F50" s="77"/>
      <c r="G50" s="79"/>
    </row>
    <row r="51" spans="1:7" s="71" customFormat="1" ht="14.25" x14ac:dyDescent="0.2">
      <c r="A51" s="77" t="s">
        <v>152</v>
      </c>
      <c r="B51" s="78"/>
      <c r="C51" s="78"/>
      <c r="D51" s="77"/>
      <c r="E51" s="77"/>
      <c r="F51" s="77"/>
      <c r="G51" s="79"/>
    </row>
    <row r="52" spans="1:7" s="71" customFormat="1" ht="14.25" x14ac:dyDescent="0.2">
      <c r="A52" s="77"/>
      <c r="B52" s="78"/>
      <c r="C52" s="78"/>
      <c r="D52" s="77"/>
      <c r="E52" s="77"/>
      <c r="F52" s="77"/>
      <c r="G52" s="79"/>
    </row>
    <row r="53" spans="1:7" s="71" customFormat="1" ht="14.25" x14ac:dyDescent="0.2">
      <c r="A53" s="77" t="s">
        <v>153</v>
      </c>
      <c r="B53" s="78"/>
      <c r="C53" s="78"/>
      <c r="D53" s="77"/>
      <c r="E53" s="77"/>
      <c r="F53" s="77"/>
      <c r="G53" s="79"/>
    </row>
    <row r="54" spans="1:7" s="71" customFormat="1" ht="14.25" x14ac:dyDescent="0.2">
      <c r="A54" s="77"/>
      <c r="B54" s="78"/>
      <c r="C54" s="78"/>
      <c r="D54" s="77"/>
      <c r="E54" s="77"/>
      <c r="F54" s="77"/>
      <c r="G54" s="79"/>
    </row>
    <row r="55" spans="1:7" s="75" customFormat="1" x14ac:dyDescent="0.2">
      <c r="A55" s="75" t="s">
        <v>154</v>
      </c>
    </row>
    <row r="56" spans="1:7" s="75" customFormat="1" x14ac:dyDescent="0.2">
      <c r="A56" s="75" t="s">
        <v>155</v>
      </c>
      <c r="B56" s="87" t="s">
        <v>156</v>
      </c>
    </row>
    <row r="57" spans="1:7" s="75" customFormat="1" x14ac:dyDescent="0.2">
      <c r="B57" s="87" t="s">
        <v>157</v>
      </c>
    </row>
    <row r="58" spans="1:7" s="75" customFormat="1" ht="20.25" customHeight="1" x14ac:dyDescent="0.2">
      <c r="A58" s="75" t="s">
        <v>158</v>
      </c>
      <c r="B58" s="87" t="s">
        <v>159</v>
      </c>
    </row>
    <row r="59" spans="1:7" s="75" customFormat="1" x14ac:dyDescent="0.2">
      <c r="A59" s="75" t="s">
        <v>160</v>
      </c>
      <c r="B59" s="87" t="s">
        <v>161</v>
      </c>
    </row>
    <row r="60" spans="1:7" s="75" customFormat="1" x14ac:dyDescent="0.2">
      <c r="A60" s="75" t="s">
        <v>162</v>
      </c>
      <c r="B60" s="87" t="s">
        <v>163</v>
      </c>
    </row>
    <row r="61" spans="1:7" s="75" customFormat="1" x14ac:dyDescent="0.2">
      <c r="A61" s="75" t="s">
        <v>164</v>
      </c>
      <c r="B61" s="87" t="s">
        <v>165</v>
      </c>
    </row>
    <row r="62" spans="1:7" s="75" customFormat="1" x14ac:dyDescent="0.2"/>
  </sheetData>
  <mergeCells count="37">
    <mergeCell ref="A2:G2"/>
    <mergeCell ref="B8:C8"/>
    <mergeCell ref="B9:C9"/>
    <mergeCell ref="B10:C10"/>
    <mergeCell ref="B11:C11"/>
    <mergeCell ref="B12:C12"/>
    <mergeCell ref="B13:C13"/>
    <mergeCell ref="B14:C14"/>
    <mergeCell ref="B15:C15"/>
    <mergeCell ref="B17:C17"/>
    <mergeCell ref="B18:C18"/>
    <mergeCell ref="B21:C21"/>
    <mergeCell ref="B22:C22"/>
    <mergeCell ref="B23:C23"/>
    <mergeCell ref="B24:C24"/>
    <mergeCell ref="B25:C25"/>
    <mergeCell ref="B26:C26"/>
    <mergeCell ref="B27:C27"/>
    <mergeCell ref="B28:C28"/>
    <mergeCell ref="B29:C29"/>
    <mergeCell ref="B30:C30"/>
    <mergeCell ref="B33:C33"/>
    <mergeCell ref="B34:C34"/>
    <mergeCell ref="B35:G35"/>
    <mergeCell ref="B36:C36"/>
    <mergeCell ref="B37:C37"/>
    <mergeCell ref="B38:C38"/>
    <mergeCell ref="B39:C39"/>
    <mergeCell ref="B41:G41"/>
    <mergeCell ref="B42:C42"/>
    <mergeCell ref="B49:C49"/>
    <mergeCell ref="B43:C43"/>
    <mergeCell ref="B44:C44"/>
    <mergeCell ref="B45:C45"/>
    <mergeCell ref="B46:C46"/>
    <mergeCell ref="B47:C47"/>
    <mergeCell ref="B48:C48"/>
  </mergeCell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workbookViewId="0">
      <selection activeCell="B45" sqref="B45"/>
    </sheetView>
  </sheetViews>
  <sheetFormatPr defaultRowHeight="15" x14ac:dyDescent="0.2"/>
  <cols>
    <col min="1" max="1" width="5.42578125" style="74" customWidth="1"/>
    <col min="2" max="2" width="48" style="75" customWidth="1"/>
    <col min="3" max="3" width="11.28515625" style="75" customWidth="1"/>
    <col min="4" max="4" width="11.42578125" style="75" customWidth="1"/>
    <col min="5" max="5" width="9.42578125" style="75" customWidth="1"/>
    <col min="6" max="6" width="22.7109375" style="75" customWidth="1"/>
    <col min="7" max="7" width="24.85546875" style="75" customWidth="1"/>
    <col min="8" max="16384" width="9.140625" style="75"/>
  </cols>
  <sheetData>
    <row r="1" spans="1:7" x14ac:dyDescent="0.2">
      <c r="A1" s="53"/>
      <c r="B1" s="50"/>
      <c r="C1" s="50"/>
      <c r="D1" s="50"/>
      <c r="E1" s="50"/>
      <c r="F1" s="50"/>
      <c r="G1" s="50"/>
    </row>
    <row r="2" spans="1:7" ht="44.25" customHeight="1" x14ac:dyDescent="0.2">
      <c r="A2" s="459" t="s">
        <v>633</v>
      </c>
      <c r="B2" s="459"/>
      <c r="C2" s="459"/>
      <c r="D2" s="459"/>
      <c r="E2" s="459"/>
      <c r="F2" s="459"/>
      <c r="G2" s="459"/>
    </row>
    <row r="3" spans="1:7" s="80" customFormat="1" x14ac:dyDescent="0.2">
      <c r="A3" s="42" t="s">
        <v>88</v>
      </c>
      <c r="B3" s="107"/>
      <c r="C3" s="107"/>
      <c r="D3" s="107"/>
      <c r="E3" s="107"/>
      <c r="F3" s="107"/>
      <c r="G3" s="107"/>
    </row>
    <row r="4" spans="1:7" s="80" customFormat="1" x14ac:dyDescent="0.2">
      <c r="A4" s="43" t="s">
        <v>89</v>
      </c>
      <c r="B4" s="107"/>
      <c r="C4" s="108"/>
      <c r="D4" s="108"/>
      <c r="E4" s="108"/>
      <c r="F4" s="108"/>
      <c r="G4" s="108"/>
    </row>
    <row r="5" spans="1:7" x14ac:dyDescent="0.2">
      <c r="A5" s="89"/>
      <c r="B5" s="89"/>
      <c r="C5" s="89"/>
      <c r="D5" s="89"/>
      <c r="E5" s="89"/>
      <c r="F5" s="89"/>
      <c r="G5" s="89"/>
    </row>
    <row r="6" spans="1:7" s="91" customFormat="1" x14ac:dyDescent="0.2">
      <c r="A6" s="139" t="s">
        <v>90</v>
      </c>
      <c r="B6" s="139"/>
      <c r="C6" s="139"/>
      <c r="D6" s="139"/>
      <c r="E6" s="140"/>
      <c r="F6" s="140"/>
      <c r="G6" s="140"/>
    </row>
    <row r="7" spans="1:7" ht="28.5" x14ac:dyDescent="0.2">
      <c r="A7" s="45" t="s">
        <v>91</v>
      </c>
      <c r="B7" s="371" t="s">
        <v>286</v>
      </c>
      <c r="C7" s="371"/>
      <c r="D7" s="371" t="s">
        <v>167</v>
      </c>
      <c r="E7" s="371"/>
      <c r="F7" s="45" t="s">
        <v>94</v>
      </c>
      <c r="G7" s="129"/>
    </row>
    <row r="8" spans="1:7" x14ac:dyDescent="0.2">
      <c r="A8" s="68">
        <v>1</v>
      </c>
      <c r="B8" s="336">
        <v>2</v>
      </c>
      <c r="C8" s="336"/>
      <c r="D8" s="336">
        <v>3</v>
      </c>
      <c r="E8" s="336"/>
      <c r="F8" s="68">
        <v>4</v>
      </c>
      <c r="G8" s="89"/>
    </row>
    <row r="9" spans="1:7" x14ac:dyDescent="0.2">
      <c r="A9" s="141"/>
      <c r="B9" s="141" t="s">
        <v>604</v>
      </c>
      <c r="C9" s="142"/>
      <c r="D9" s="142"/>
      <c r="E9" s="142"/>
      <c r="F9" s="143"/>
      <c r="G9" s="89"/>
    </row>
    <row r="10" spans="1:7" x14ac:dyDescent="0.2">
      <c r="A10" s="144">
        <v>1</v>
      </c>
      <c r="B10" s="392" t="s">
        <v>170</v>
      </c>
      <c r="C10" s="392"/>
      <c r="D10" s="372" t="s">
        <v>621</v>
      </c>
      <c r="E10" s="372"/>
      <c r="F10" s="81">
        <v>250</v>
      </c>
      <c r="G10" s="89"/>
    </row>
    <row r="11" spans="1:7" x14ac:dyDescent="0.2">
      <c r="A11" s="144">
        <v>2</v>
      </c>
      <c r="B11" s="392" t="s">
        <v>287</v>
      </c>
      <c r="C11" s="392"/>
      <c r="D11" s="372" t="s">
        <v>173</v>
      </c>
      <c r="E11" s="372"/>
      <c r="F11" s="57">
        <v>35</v>
      </c>
      <c r="G11" s="129"/>
    </row>
    <row r="12" spans="1:7" ht="30.75" customHeight="1" x14ac:dyDescent="0.2">
      <c r="A12" s="144">
        <v>3</v>
      </c>
      <c r="B12" s="392" t="s">
        <v>288</v>
      </c>
      <c r="C12" s="392"/>
      <c r="D12" s="372" t="s">
        <v>173</v>
      </c>
      <c r="E12" s="372"/>
      <c r="F12" s="57">
        <v>4</v>
      </c>
      <c r="G12" s="129"/>
    </row>
    <row r="13" spans="1:7" x14ac:dyDescent="0.2">
      <c r="A13" s="144">
        <v>4</v>
      </c>
      <c r="B13" s="392" t="s">
        <v>289</v>
      </c>
      <c r="C13" s="392"/>
      <c r="D13" s="372" t="s">
        <v>101</v>
      </c>
      <c r="E13" s="372"/>
      <c r="F13" s="57">
        <v>2</v>
      </c>
      <c r="G13" s="129"/>
    </row>
    <row r="14" spans="1:7" ht="29.25" customHeight="1" x14ac:dyDescent="0.2">
      <c r="A14" s="144">
        <v>5</v>
      </c>
      <c r="B14" s="392" t="s">
        <v>290</v>
      </c>
      <c r="C14" s="392"/>
      <c r="D14" s="372" t="s">
        <v>621</v>
      </c>
      <c r="E14" s="372"/>
      <c r="F14" s="57">
        <v>2</v>
      </c>
      <c r="G14" s="129"/>
    </row>
    <row r="15" spans="1:7" ht="29.25" customHeight="1" x14ac:dyDescent="0.2">
      <c r="A15" s="144">
        <v>6</v>
      </c>
      <c r="B15" s="392" t="s">
        <v>291</v>
      </c>
      <c r="C15" s="392"/>
      <c r="D15" s="372" t="s">
        <v>621</v>
      </c>
      <c r="E15" s="372"/>
      <c r="F15" s="57">
        <v>2</v>
      </c>
      <c r="G15" s="129"/>
    </row>
    <row r="16" spans="1:7" ht="29.25" customHeight="1" x14ac:dyDescent="0.2">
      <c r="A16" s="144">
        <v>7</v>
      </c>
      <c r="B16" s="392" t="s">
        <v>292</v>
      </c>
      <c r="C16" s="392"/>
      <c r="D16" s="372"/>
      <c r="E16" s="372"/>
      <c r="F16" s="57">
        <v>1</v>
      </c>
      <c r="G16" s="129"/>
    </row>
    <row r="17" spans="1:7" x14ac:dyDescent="0.2">
      <c r="A17" s="49">
        <v>8</v>
      </c>
      <c r="B17" s="392" t="s">
        <v>293</v>
      </c>
      <c r="C17" s="392"/>
      <c r="D17" s="372" t="s">
        <v>294</v>
      </c>
      <c r="E17" s="372">
        <v>100</v>
      </c>
      <c r="F17" s="85">
        <v>700</v>
      </c>
      <c r="G17" s="46"/>
    </row>
    <row r="18" spans="1:7" x14ac:dyDescent="0.2">
      <c r="A18" s="49">
        <v>9</v>
      </c>
      <c r="B18" s="392" t="s">
        <v>295</v>
      </c>
      <c r="C18" s="392"/>
      <c r="D18" s="364" t="s">
        <v>296</v>
      </c>
      <c r="E18" s="364"/>
      <c r="F18" s="57">
        <v>4500</v>
      </c>
      <c r="G18" s="46"/>
    </row>
    <row r="19" spans="1:7" x14ac:dyDescent="0.2">
      <c r="A19" s="49">
        <v>10</v>
      </c>
      <c r="B19" s="392" t="s">
        <v>297</v>
      </c>
      <c r="C19" s="392"/>
      <c r="D19" s="372" t="s">
        <v>294</v>
      </c>
      <c r="E19" s="372">
        <v>550</v>
      </c>
      <c r="F19" s="57">
        <v>2000</v>
      </c>
      <c r="G19" s="46"/>
    </row>
    <row r="20" spans="1:7" ht="38.25" customHeight="1" x14ac:dyDescent="0.2">
      <c r="A20" s="49">
        <v>11</v>
      </c>
      <c r="B20" s="392" t="s">
        <v>298</v>
      </c>
      <c r="C20" s="392"/>
      <c r="D20" s="372" t="s">
        <v>294</v>
      </c>
      <c r="E20" s="372">
        <v>550</v>
      </c>
      <c r="F20" s="57">
        <v>1500</v>
      </c>
      <c r="G20" s="46"/>
    </row>
    <row r="21" spans="1:7" ht="31.5" customHeight="1" x14ac:dyDescent="0.2">
      <c r="A21" s="49">
        <v>12</v>
      </c>
      <c r="B21" s="392" t="s">
        <v>609</v>
      </c>
      <c r="C21" s="392"/>
      <c r="D21" s="372"/>
      <c r="E21" s="372"/>
      <c r="F21" s="57">
        <v>6.5</v>
      </c>
      <c r="G21" s="46"/>
    </row>
    <row r="22" spans="1:7" x14ac:dyDescent="0.2">
      <c r="A22" s="53"/>
      <c r="B22" s="98"/>
      <c r="C22" s="46"/>
      <c r="D22" s="46"/>
      <c r="E22" s="129"/>
      <c r="F22" s="129"/>
      <c r="G22" s="46"/>
    </row>
    <row r="23" spans="1:7" s="50" customFormat="1" x14ac:dyDescent="0.2">
      <c r="A23" s="140" t="s">
        <v>202</v>
      </c>
      <c r="B23" s="98"/>
      <c r="C23" s="46"/>
      <c r="D23" s="46"/>
      <c r="E23" s="129"/>
      <c r="F23" s="129"/>
      <c r="G23" s="129"/>
    </row>
    <row r="24" spans="1:7" s="67" customFormat="1" ht="28.5" x14ac:dyDescent="0.2">
      <c r="A24" s="45" t="s">
        <v>91</v>
      </c>
      <c r="B24" s="371" t="s">
        <v>299</v>
      </c>
      <c r="C24" s="371" t="s">
        <v>167</v>
      </c>
      <c r="D24" s="371" t="s">
        <v>167</v>
      </c>
      <c r="E24" s="371"/>
      <c r="F24" s="146" t="s">
        <v>94</v>
      </c>
      <c r="G24" s="45" t="s">
        <v>300</v>
      </c>
    </row>
    <row r="25" spans="1:7" s="67" customFormat="1" ht="14.25" x14ac:dyDescent="0.2">
      <c r="A25" s="68">
        <v>1</v>
      </c>
      <c r="B25" s="371">
        <v>2</v>
      </c>
      <c r="C25" s="371">
        <v>3</v>
      </c>
      <c r="D25" s="348">
        <v>4</v>
      </c>
      <c r="E25" s="349"/>
      <c r="F25" s="146">
        <v>5</v>
      </c>
      <c r="G25" s="68">
        <v>6</v>
      </c>
    </row>
    <row r="26" spans="1:7" x14ac:dyDescent="0.2">
      <c r="A26" s="49">
        <v>1</v>
      </c>
      <c r="B26" s="392" t="s">
        <v>301</v>
      </c>
      <c r="C26" s="392" t="s">
        <v>200</v>
      </c>
      <c r="D26" s="352" t="s">
        <v>199</v>
      </c>
      <c r="E26" s="353"/>
      <c r="F26" s="293">
        <f>ROUND(F11*F13*2*F18,0)</f>
        <v>630000</v>
      </c>
      <c r="G26" s="147" t="s">
        <v>302</v>
      </c>
    </row>
    <row r="27" spans="1:7" ht="30" x14ac:dyDescent="0.2">
      <c r="A27" s="49">
        <v>2</v>
      </c>
      <c r="B27" s="392" t="s">
        <v>303</v>
      </c>
      <c r="C27" s="392"/>
      <c r="D27" s="352" t="s">
        <v>199</v>
      </c>
      <c r="E27" s="353"/>
      <c r="F27" s="293">
        <f>ROUND(F11*(F10+2*F14)*F17,0)</f>
        <v>6223000</v>
      </c>
      <c r="G27" s="147" t="s">
        <v>304</v>
      </c>
    </row>
    <row r="28" spans="1:7" ht="30" x14ac:dyDescent="0.2">
      <c r="A28" s="49">
        <v>3</v>
      </c>
      <c r="B28" s="392" t="s">
        <v>305</v>
      </c>
      <c r="C28" s="392"/>
      <c r="D28" s="352" t="s">
        <v>199</v>
      </c>
      <c r="E28" s="353"/>
      <c r="F28" s="293">
        <f>ROUND(F15*F17*F12*2,0)</f>
        <v>11200</v>
      </c>
      <c r="G28" s="147" t="s">
        <v>306</v>
      </c>
    </row>
    <row r="29" spans="1:7" ht="30" x14ac:dyDescent="0.2">
      <c r="A29" s="49">
        <v>4</v>
      </c>
      <c r="B29" s="392" t="s">
        <v>269</v>
      </c>
      <c r="C29" s="392"/>
      <c r="D29" s="352" t="s">
        <v>199</v>
      </c>
      <c r="E29" s="353"/>
      <c r="F29" s="293">
        <f>ROUND(((F10*F11)-(F11*F13*F14*2))*F19,0)</f>
        <v>16940000</v>
      </c>
      <c r="G29" s="147" t="s">
        <v>307</v>
      </c>
    </row>
    <row r="30" spans="1:7" ht="30" customHeight="1" x14ac:dyDescent="0.2">
      <c r="A30" s="49">
        <v>5</v>
      </c>
      <c r="B30" s="392" t="s">
        <v>308</v>
      </c>
      <c r="C30" s="392"/>
      <c r="D30" s="352" t="s">
        <v>199</v>
      </c>
      <c r="E30" s="353"/>
      <c r="F30" s="293">
        <f>ROUND(F16*F20*F12,0)</f>
        <v>6000</v>
      </c>
      <c r="G30" s="147" t="s">
        <v>309</v>
      </c>
    </row>
    <row r="31" spans="1:7" s="69" customFormat="1" ht="14.25" x14ac:dyDescent="0.2">
      <c r="A31" s="68"/>
      <c r="B31" s="394" t="s">
        <v>310</v>
      </c>
      <c r="C31" s="394"/>
      <c r="D31" s="348" t="s">
        <v>199</v>
      </c>
      <c r="E31" s="349"/>
      <c r="F31" s="294">
        <f>SUM(F26:F30)</f>
        <v>23810200</v>
      </c>
      <c r="G31" s="148"/>
    </row>
    <row r="32" spans="1:7" s="69" customFormat="1" ht="14.25" x14ac:dyDescent="0.2">
      <c r="A32" s="68"/>
      <c r="B32" s="394" t="s">
        <v>151</v>
      </c>
      <c r="C32" s="394"/>
      <c r="D32" s="348"/>
      <c r="E32" s="349"/>
      <c r="F32" s="294">
        <f>ROUND(F31/F21,0)</f>
        <v>3663108</v>
      </c>
      <c r="G32" s="148"/>
    </row>
    <row r="33" spans="1:7" x14ac:dyDescent="0.2">
      <c r="A33" s="53"/>
      <c r="B33" s="98"/>
      <c r="C33" s="53"/>
      <c r="D33" s="149"/>
      <c r="E33" s="149"/>
      <c r="F33" s="149"/>
      <c r="G33" s="149"/>
    </row>
    <row r="34" spans="1:7" s="112" customFormat="1" ht="14.25" x14ac:dyDescent="0.2">
      <c r="A34" s="77" t="s">
        <v>152</v>
      </c>
      <c r="B34" s="130"/>
      <c r="C34" s="131"/>
      <c r="D34" s="132"/>
      <c r="E34" s="133"/>
      <c r="F34" s="133"/>
      <c r="G34" s="133"/>
    </row>
    <row r="35" spans="1:7" s="112" customFormat="1" ht="14.25" x14ac:dyDescent="0.2">
      <c r="A35" s="77"/>
      <c r="B35" s="130"/>
      <c r="C35" s="131"/>
      <c r="D35" s="132"/>
      <c r="E35" s="133"/>
      <c r="F35" s="133"/>
      <c r="G35" s="133"/>
    </row>
    <row r="36" spans="1:7" s="112" customFormat="1" ht="14.25" x14ac:dyDescent="0.2">
      <c r="A36" s="77" t="s">
        <v>153</v>
      </c>
      <c r="B36" s="130"/>
      <c r="C36" s="131"/>
      <c r="D36" s="132"/>
      <c r="E36" s="133"/>
      <c r="F36" s="133"/>
      <c r="G36" s="133"/>
    </row>
    <row r="37" spans="1:7" s="112" customFormat="1" ht="14.25" x14ac:dyDescent="0.2">
      <c r="A37" s="77"/>
      <c r="B37" s="130"/>
      <c r="C37" s="131"/>
      <c r="D37" s="132"/>
      <c r="E37" s="133"/>
      <c r="F37" s="133"/>
      <c r="G37" s="133"/>
    </row>
    <row r="38" spans="1:7" x14ac:dyDescent="0.2">
      <c r="A38" s="104" t="s">
        <v>154</v>
      </c>
    </row>
    <row r="39" spans="1:7" ht="36" customHeight="1" x14ac:dyDescent="0.2">
      <c r="A39" s="74" t="s">
        <v>155</v>
      </c>
      <c r="B39" s="341" t="s">
        <v>311</v>
      </c>
      <c r="C39" s="341"/>
      <c r="D39" s="341"/>
      <c r="E39" s="341"/>
      <c r="F39" s="341"/>
      <c r="G39" s="341"/>
    </row>
    <row r="40" spans="1:7" ht="36" customHeight="1" x14ac:dyDescent="0.2">
      <c r="A40" s="74" t="s">
        <v>279</v>
      </c>
      <c r="B40" s="341" t="s">
        <v>312</v>
      </c>
      <c r="C40" s="341"/>
      <c r="D40" s="341"/>
      <c r="E40" s="341"/>
      <c r="F40" s="341"/>
      <c r="G40" s="341"/>
    </row>
    <row r="41" spans="1:7" x14ac:dyDescent="0.2">
      <c r="A41" s="74" t="s">
        <v>160</v>
      </c>
      <c r="B41" s="75" t="s">
        <v>313</v>
      </c>
    </row>
  </sheetData>
  <mergeCells count="49">
    <mergeCell ref="A2:G2"/>
    <mergeCell ref="B7:C7"/>
    <mergeCell ref="D7:E7"/>
    <mergeCell ref="B8:C8"/>
    <mergeCell ref="D8:E8"/>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4:C24"/>
    <mergeCell ref="D24:E24"/>
    <mergeCell ref="B25:C25"/>
    <mergeCell ref="D25:E25"/>
    <mergeCell ref="B26:C26"/>
    <mergeCell ref="D26:E26"/>
    <mergeCell ref="B27:C27"/>
    <mergeCell ref="D27:E27"/>
    <mergeCell ref="B28:C28"/>
    <mergeCell ref="D28:E28"/>
    <mergeCell ref="B29:C29"/>
    <mergeCell ref="D29:E29"/>
    <mergeCell ref="B39:G39"/>
    <mergeCell ref="B40:G40"/>
    <mergeCell ref="B30:C30"/>
    <mergeCell ref="D30:E30"/>
    <mergeCell ref="B31:C31"/>
    <mergeCell ref="D31:E31"/>
    <mergeCell ref="B32:C32"/>
    <mergeCell ref="D32:E3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8"/>
  <sheetViews>
    <sheetView showGridLines="0" zoomScaleNormal="100" zoomScaleSheetLayoutView="85" workbookViewId="0">
      <selection activeCell="C4" sqref="C4"/>
    </sheetView>
  </sheetViews>
  <sheetFormatPr defaultColWidth="8.7109375" defaultRowHeight="12.75" x14ac:dyDescent="0.2"/>
  <cols>
    <col min="1" max="1" width="7.28515625" style="2" customWidth="1"/>
    <col min="2" max="2" width="48.5703125" style="1" bestFit="1" customWidth="1"/>
    <col min="3" max="3" width="42.28515625" style="2" customWidth="1"/>
    <col min="4" max="16384" width="8.7109375" style="1"/>
  </cols>
  <sheetData>
    <row r="1" spans="1:3" ht="33.75" customHeight="1" x14ac:dyDescent="0.2">
      <c r="A1" s="3" t="s">
        <v>40</v>
      </c>
      <c r="B1" s="4"/>
      <c r="C1" s="5"/>
    </row>
    <row r="2" spans="1:3" ht="22.5" customHeight="1" x14ac:dyDescent="0.2">
      <c r="A2" s="6" t="s">
        <v>62</v>
      </c>
      <c r="B2" s="7" t="s">
        <v>2</v>
      </c>
      <c r="C2" s="6" t="s">
        <v>3</v>
      </c>
    </row>
    <row r="3" spans="1:3" ht="40.15" customHeight="1" x14ac:dyDescent="0.2">
      <c r="A3" s="8" t="s">
        <v>41</v>
      </c>
      <c r="B3" s="9"/>
      <c r="C3" s="10"/>
    </row>
    <row r="4" spans="1:3" ht="20.100000000000001" customHeight="1" x14ac:dyDescent="0.2">
      <c r="A4" s="11" t="s">
        <v>27</v>
      </c>
      <c r="B4" s="12" t="s">
        <v>4</v>
      </c>
      <c r="C4" s="13" t="s">
        <v>81</v>
      </c>
    </row>
    <row r="5" spans="1:3" ht="20.100000000000001" customHeight="1" x14ac:dyDescent="0.2">
      <c r="A5" s="11" t="s">
        <v>28</v>
      </c>
      <c r="B5" s="12" t="s">
        <v>5</v>
      </c>
      <c r="C5" s="13">
        <v>1744</v>
      </c>
    </row>
    <row r="6" spans="1:3" ht="20.100000000000001" customHeight="1" x14ac:dyDescent="0.2">
      <c r="A6" s="11" t="s">
        <v>29</v>
      </c>
      <c r="B6" s="12" t="s">
        <v>6</v>
      </c>
      <c r="C6" s="13" t="s">
        <v>7</v>
      </c>
    </row>
    <row r="7" spans="1:3" ht="20.100000000000001" customHeight="1" x14ac:dyDescent="0.2">
      <c r="A7" s="11" t="s">
        <v>30</v>
      </c>
      <c r="B7" s="12" t="s">
        <v>8</v>
      </c>
      <c r="C7" s="13" t="s">
        <v>9</v>
      </c>
    </row>
    <row r="8" spans="1:3" ht="40.5" customHeight="1" x14ac:dyDescent="0.2">
      <c r="A8" s="11" t="s">
        <v>31</v>
      </c>
      <c r="B8" s="12" t="s">
        <v>10</v>
      </c>
      <c r="C8" s="13" t="s">
        <v>80</v>
      </c>
    </row>
    <row r="9" spans="1:3" ht="20.100000000000001" customHeight="1" x14ac:dyDescent="0.2">
      <c r="A9" s="11" t="s">
        <v>42</v>
      </c>
      <c r="B9" s="12" t="s">
        <v>11</v>
      </c>
      <c r="C9" s="13" t="s">
        <v>12</v>
      </c>
    </row>
    <row r="10" spans="1:3" ht="20.100000000000001" customHeight="1" x14ac:dyDescent="0.2">
      <c r="A10" s="11" t="s">
        <v>43</v>
      </c>
      <c r="B10" s="12" t="s">
        <v>13</v>
      </c>
      <c r="C10" s="13" t="s">
        <v>14</v>
      </c>
    </row>
    <row r="11" spans="1:3" ht="20.100000000000001" customHeight="1" x14ac:dyDescent="0.2">
      <c r="A11" s="11" t="s">
        <v>44</v>
      </c>
      <c r="B11" s="12" t="s">
        <v>15</v>
      </c>
      <c r="C11" s="14" t="e">
        <f>Труд_осн_рабочих</f>
        <v>#REF!</v>
      </c>
    </row>
    <row r="12" spans="1:3" ht="20.100000000000001" customHeight="1" x14ac:dyDescent="0.2">
      <c r="A12" s="11" t="s">
        <v>45</v>
      </c>
      <c r="B12" s="12" t="s">
        <v>16</v>
      </c>
      <c r="C12" s="14" t="e">
        <f>Труд_механизаторов</f>
        <v>#REF!</v>
      </c>
    </row>
    <row r="13" spans="1:3" ht="20.100000000000001" customHeight="1" x14ac:dyDescent="0.2">
      <c r="A13" s="11" t="s">
        <v>46</v>
      </c>
      <c r="B13" s="12" t="s">
        <v>17</v>
      </c>
      <c r="C13" s="15">
        <v>4.0999999999999996</v>
      </c>
    </row>
    <row r="14" spans="1:3" ht="40.15" customHeight="1" x14ac:dyDescent="0.2">
      <c r="A14" s="8" t="s">
        <v>47</v>
      </c>
      <c r="B14" s="9"/>
      <c r="C14" s="10"/>
    </row>
    <row r="15" spans="1:3" ht="20.100000000000001" customHeight="1" x14ac:dyDescent="0.2">
      <c r="A15" s="11" t="s">
        <v>32</v>
      </c>
      <c r="B15" s="16" t="s">
        <v>57</v>
      </c>
      <c r="C15" s="13" t="s">
        <v>18</v>
      </c>
    </row>
    <row r="16" spans="1:3" ht="20.100000000000001" customHeight="1" x14ac:dyDescent="0.2">
      <c r="A16" s="11" t="s">
        <v>33</v>
      </c>
      <c r="B16" s="12" t="s">
        <v>19</v>
      </c>
      <c r="C16" s="13" t="s">
        <v>20</v>
      </c>
    </row>
    <row r="17" spans="1:3" ht="20.100000000000001" customHeight="1" x14ac:dyDescent="0.2">
      <c r="A17" s="11" t="s">
        <v>34</v>
      </c>
      <c r="B17" s="12" t="s">
        <v>21</v>
      </c>
      <c r="C17" s="17" t="s">
        <v>22</v>
      </c>
    </row>
    <row r="18" spans="1:3" ht="20.100000000000001" customHeight="1" x14ac:dyDescent="0.2">
      <c r="A18" s="11" t="s">
        <v>35</v>
      </c>
      <c r="B18" s="12" t="s">
        <v>50</v>
      </c>
      <c r="C18" s="17" t="s">
        <v>51</v>
      </c>
    </row>
    <row r="19" spans="1:3" ht="20.100000000000001" customHeight="1" x14ac:dyDescent="0.2">
      <c r="A19" s="11" t="s">
        <v>49</v>
      </c>
      <c r="B19" s="12" t="s">
        <v>25</v>
      </c>
      <c r="C19" s="13" t="s">
        <v>26</v>
      </c>
    </row>
    <row r="20" spans="1:3" ht="20.100000000000001" customHeight="1" x14ac:dyDescent="0.2">
      <c r="A20" s="18" t="s">
        <v>52</v>
      </c>
      <c r="B20" s="16" t="s">
        <v>53</v>
      </c>
      <c r="C20" s="17" t="s">
        <v>54</v>
      </c>
    </row>
    <row r="21" spans="1:3" ht="40.15" customHeight="1" x14ac:dyDescent="0.2">
      <c r="A21" s="8" t="s">
        <v>48</v>
      </c>
      <c r="B21" s="9"/>
      <c r="C21" s="10"/>
    </row>
    <row r="22" spans="1:3" ht="20.100000000000001" customHeight="1" x14ac:dyDescent="0.2">
      <c r="A22" s="11" t="s">
        <v>36</v>
      </c>
      <c r="B22" s="12" t="s">
        <v>82</v>
      </c>
      <c r="C22" s="19" t="s">
        <v>23</v>
      </c>
    </row>
    <row r="23" spans="1:3" ht="42" customHeight="1" x14ac:dyDescent="0.2">
      <c r="A23" s="11" t="s">
        <v>37</v>
      </c>
      <c r="B23" s="16" t="s">
        <v>83</v>
      </c>
      <c r="C23" s="19" t="s">
        <v>23</v>
      </c>
    </row>
    <row r="24" spans="1:3" ht="20.100000000000001" customHeight="1" x14ac:dyDescent="0.2">
      <c r="A24" s="11" t="s">
        <v>38</v>
      </c>
      <c r="B24" s="12" t="s">
        <v>84</v>
      </c>
      <c r="C24" s="19" t="s">
        <v>24</v>
      </c>
    </row>
    <row r="25" spans="1:3" ht="30" customHeight="1" x14ac:dyDescent="0.2">
      <c r="A25" s="18"/>
      <c r="B25" s="16" t="s">
        <v>61</v>
      </c>
      <c r="C25" s="20"/>
    </row>
    <row r="26" spans="1:3" ht="40.15" customHeight="1" x14ac:dyDescent="0.2">
      <c r="A26" s="8" t="s">
        <v>55</v>
      </c>
      <c r="B26" s="9"/>
      <c r="C26" s="10"/>
    </row>
    <row r="27" spans="1:3" ht="20.100000000000001" customHeight="1" x14ac:dyDescent="0.2">
      <c r="A27" s="18" t="s">
        <v>56</v>
      </c>
      <c r="B27" s="16" t="s">
        <v>59</v>
      </c>
      <c r="C27" s="20" t="s">
        <v>23</v>
      </c>
    </row>
    <row r="28" spans="1:3" ht="20.100000000000001" customHeight="1" x14ac:dyDescent="0.2">
      <c r="A28" s="18" t="s">
        <v>58</v>
      </c>
      <c r="B28" s="16" t="s">
        <v>60</v>
      </c>
      <c r="C28" s="20" t="s">
        <v>23</v>
      </c>
    </row>
  </sheetData>
  <pageMargins left="0.70866141732283472" right="0.70866141732283472" top="0.74803149606299213" bottom="0.74803149606299213" header="0.31496062992125984" footer="0.31496062992125984"/>
  <pageSetup paperSize="9" scale="9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9"/>
  <sheetViews>
    <sheetView showGridLines="0" zoomScaleNormal="100" zoomScaleSheetLayoutView="100" workbookViewId="0">
      <selection activeCell="C24" sqref="C24"/>
    </sheetView>
  </sheetViews>
  <sheetFormatPr defaultColWidth="8.7109375" defaultRowHeight="12.75" x14ac:dyDescent="0.2"/>
  <cols>
    <col min="1" max="1" width="7.7109375" style="1" customWidth="1"/>
    <col min="2" max="2" width="21.7109375" style="1" customWidth="1"/>
    <col min="3" max="3" width="62.28515625" style="1" customWidth="1"/>
    <col min="4" max="16384" width="8.7109375" style="1"/>
  </cols>
  <sheetData>
    <row r="1" spans="1:4" ht="36" customHeight="1" x14ac:dyDescent="0.2">
      <c r="A1" s="3" t="s">
        <v>65</v>
      </c>
      <c r="B1" s="4"/>
      <c r="C1" s="5"/>
    </row>
    <row r="2" spans="1:4" x14ac:dyDescent="0.2">
      <c r="A2" s="21" t="s">
        <v>62</v>
      </c>
      <c r="B2" s="22" t="s">
        <v>66</v>
      </c>
      <c r="C2" s="21" t="s">
        <v>3</v>
      </c>
    </row>
    <row r="3" spans="1:4" s="24" customFormat="1" ht="12" x14ac:dyDescent="0.2">
      <c r="A3" s="23">
        <v>1</v>
      </c>
      <c r="B3" s="23">
        <v>2</v>
      </c>
      <c r="C3" s="23">
        <v>3</v>
      </c>
    </row>
    <row r="4" spans="1:4" ht="39.6" customHeight="1" x14ac:dyDescent="0.2">
      <c r="A4" s="25">
        <v>1</v>
      </c>
      <c r="B4" s="26" t="s">
        <v>67</v>
      </c>
      <c r="C4" s="13" t="s">
        <v>68</v>
      </c>
    </row>
    <row r="5" spans="1:4" ht="39.6" customHeight="1" x14ac:dyDescent="0.2">
      <c r="A5" s="25">
        <v>2</v>
      </c>
      <c r="B5" s="26" t="s">
        <v>69</v>
      </c>
      <c r="C5" s="13">
        <v>7706107510</v>
      </c>
      <c r="D5" s="27" t="b">
        <f>IF(LEN(C5)&lt;&gt;10,FALSE,EXACT(RIGHT(MOD(SUM(MID(C5,{1,2,3,4,5,6,7,8,9},1)*{2,4,10,3,5,9,4,6,8}),11)),RIGHT(C5,1)))</f>
        <v>1</v>
      </c>
    </row>
    <row r="6" spans="1:4" ht="39.6" customHeight="1" x14ac:dyDescent="0.2">
      <c r="A6" s="25">
        <v>3</v>
      </c>
      <c r="B6" s="26" t="s">
        <v>70</v>
      </c>
      <c r="C6" s="13" t="s">
        <v>71</v>
      </c>
    </row>
    <row r="7" spans="1:4" ht="39.6" customHeight="1" x14ac:dyDescent="0.2">
      <c r="A7" s="25">
        <v>4</v>
      </c>
      <c r="B7" s="26" t="s">
        <v>72</v>
      </c>
      <c r="C7" s="28">
        <v>43862</v>
      </c>
    </row>
    <row r="8" spans="1:4" ht="39.6" customHeight="1" x14ac:dyDescent="0.2">
      <c r="A8" s="21">
        <v>5</v>
      </c>
      <c r="B8" s="26" t="s">
        <v>73</v>
      </c>
      <c r="C8" s="19" t="s">
        <v>74</v>
      </c>
    </row>
    <row r="9" spans="1:4" ht="16.5" customHeight="1" x14ac:dyDescent="0.2">
      <c r="A9" s="38" t="s">
        <v>75</v>
      </c>
    </row>
  </sheetData>
  <conditionalFormatting sqref="D5">
    <cfRule type="cellIs" dxfId="2" priority="1" stopIfTrue="1" operator="equal">
      <formula>FALSE</formula>
    </cfRule>
  </conditionalFormatting>
  <pageMargins left="0.70866141732283472" right="0.70866141732283472" top="0.74803149606299213" bottom="0.74803149606299213" header="0.31496062992125984" footer="0.31496062992125984"/>
  <pageSetup paperSize="9" scale="8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
  <sheetViews>
    <sheetView showGridLines="0" zoomScaleNormal="100" workbookViewId="0">
      <selection activeCell="A32" sqref="A32"/>
    </sheetView>
  </sheetViews>
  <sheetFormatPr defaultColWidth="8.7109375" defaultRowHeight="12.75" x14ac:dyDescent="0.2"/>
  <cols>
    <col min="1" max="1" width="77.42578125" style="30" customWidth="1"/>
    <col min="2" max="2" width="8.7109375" style="30"/>
    <col min="3" max="3" width="15.5703125" style="30" customWidth="1"/>
    <col min="4" max="16384" width="8.7109375" style="30"/>
  </cols>
  <sheetData>
    <row r="1" spans="1:3" ht="34.15" customHeight="1" x14ac:dyDescent="0.2">
      <c r="A1" s="29" t="s">
        <v>76</v>
      </c>
    </row>
    <row r="2" spans="1:3" ht="27" customHeight="1" x14ac:dyDescent="0.2">
      <c r="A2" s="31" t="s">
        <v>77</v>
      </c>
      <c r="B2" s="32">
        <v>0</v>
      </c>
      <c r="C2" s="33" t="s">
        <v>85</v>
      </c>
    </row>
    <row r="3" spans="1:3" ht="27" customHeight="1" x14ac:dyDescent="0.2">
      <c r="A3" s="34" t="s">
        <v>78</v>
      </c>
      <c r="B3" s="35">
        <v>0</v>
      </c>
    </row>
    <row r="4" spans="1:3" ht="27" customHeight="1" x14ac:dyDescent="0.2">
      <c r="A4" s="36" t="s">
        <v>79</v>
      </c>
      <c r="B4" s="37">
        <v>1</v>
      </c>
    </row>
  </sheetData>
  <conditionalFormatting sqref="A3:B3">
    <cfRule type="expression" dxfId="1" priority="2" stopIfTrue="1">
      <formula>$B$2=0</formula>
    </cfRule>
  </conditionalFormatting>
  <conditionalFormatting sqref="A4:B4">
    <cfRule type="expression" dxfId="0" priority="1" stopIfTrue="1">
      <formula>$B$2=1</formula>
    </cfRule>
  </conditionalFormatting>
  <dataValidations count="1">
    <dataValidation type="list" allowBlank="1" showInputMessage="1" showErrorMessage="1" promptTitle="Переключение режима формуляра" prompt="По умолчанию формуляр находится в режиме расчет НМЦ - Значение «0». При подготовке на его основе формы коммерческого предложения участника закупки значение переводится в значение «1»." sqref="B2">
      <formula1>$B$3:$B$4</formula1>
    </dataValidation>
  </dataValidations>
  <pageMargins left="0.70866141732283472" right="0.70866141732283472" top="0.74803149606299213" bottom="0.74803149606299213" header="0.31496062992125984" footer="0.31496062992125984"/>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workbookViewId="0">
      <selection activeCell="B13" sqref="B13:D13"/>
    </sheetView>
  </sheetViews>
  <sheetFormatPr defaultRowHeight="15" x14ac:dyDescent="0.2"/>
  <cols>
    <col min="1" max="1" width="4.42578125" style="150" customWidth="1"/>
    <col min="2" max="2" width="46.85546875" style="151" customWidth="1"/>
    <col min="3" max="3" width="21" style="150" customWidth="1"/>
    <col min="4" max="5" width="11.140625" style="150" customWidth="1"/>
    <col min="6" max="6" width="25.28515625" style="150" customWidth="1"/>
    <col min="7" max="7" width="19.140625" style="150" customWidth="1"/>
    <col min="8" max="8" width="12" style="150" customWidth="1"/>
    <col min="9" max="9" width="9.140625" style="150"/>
    <col min="10" max="10" width="45.42578125" style="150" customWidth="1"/>
    <col min="11" max="12" width="9.140625" style="150"/>
    <col min="13" max="13" width="23.28515625" style="150" customWidth="1"/>
    <col min="14" max="14" width="25.28515625" style="150" customWidth="1"/>
    <col min="15" max="15" width="16.5703125" style="150" customWidth="1"/>
    <col min="16" max="16" width="19.5703125" style="150" customWidth="1"/>
    <col min="17" max="16384" width="9.140625" style="150"/>
  </cols>
  <sheetData>
    <row r="1" spans="1:8" ht="30.75" customHeight="1" x14ac:dyDescent="0.2"/>
    <row r="2" spans="1:8" ht="45" customHeight="1" x14ac:dyDescent="0.2">
      <c r="A2" s="337" t="s">
        <v>628</v>
      </c>
      <c r="B2" s="337"/>
      <c r="C2" s="337"/>
      <c r="D2" s="337"/>
      <c r="E2" s="337"/>
      <c r="F2" s="337"/>
      <c r="G2" s="337"/>
      <c r="H2" s="152"/>
    </row>
    <row r="3" spans="1:8" x14ac:dyDescent="0.2">
      <c r="A3" s="42" t="s">
        <v>88</v>
      </c>
      <c r="B3" s="153"/>
      <c r="C3" s="153"/>
      <c r="D3" s="153"/>
      <c r="E3" s="153"/>
      <c r="F3" s="153"/>
      <c r="G3" s="153"/>
      <c r="H3" s="152"/>
    </row>
    <row r="4" spans="1:8" x14ac:dyDescent="0.2">
      <c r="A4" s="43" t="s">
        <v>89</v>
      </c>
      <c r="B4" s="153"/>
      <c r="C4" s="153"/>
      <c r="D4" s="153"/>
      <c r="E4" s="153"/>
      <c r="F4" s="153"/>
      <c r="G4" s="153"/>
      <c r="H4" s="152"/>
    </row>
    <row r="5" spans="1:8" x14ac:dyDescent="0.2">
      <c r="A5" s="43"/>
      <c r="B5" s="153"/>
      <c r="C5" s="153"/>
      <c r="D5" s="153"/>
      <c r="E5" s="153"/>
      <c r="F5" s="153"/>
      <c r="G5" s="153"/>
      <c r="H5" s="152"/>
    </row>
    <row r="6" spans="1:8" x14ac:dyDescent="0.2">
      <c r="A6" s="154" t="s">
        <v>90</v>
      </c>
      <c r="B6" s="150"/>
    </row>
    <row r="7" spans="1:8" ht="3.75" customHeight="1" x14ac:dyDescent="0.2">
      <c r="A7" s="154"/>
      <c r="B7" s="150"/>
    </row>
    <row r="8" spans="1:8" ht="28.5" x14ac:dyDescent="0.2">
      <c r="A8" s="155" t="s">
        <v>91</v>
      </c>
      <c r="B8" s="338" t="s">
        <v>299</v>
      </c>
      <c r="C8" s="338"/>
      <c r="D8" s="338"/>
      <c r="E8" s="338" t="s">
        <v>314</v>
      </c>
      <c r="F8" s="338"/>
      <c r="G8" s="155" t="s">
        <v>315</v>
      </c>
    </row>
    <row r="9" spans="1:8" x14ac:dyDescent="0.2">
      <c r="A9" s="156">
        <v>1</v>
      </c>
      <c r="B9" s="338">
        <v>2</v>
      </c>
      <c r="C9" s="338"/>
      <c r="D9" s="338"/>
      <c r="E9" s="339">
        <v>3</v>
      </c>
      <c r="F9" s="339"/>
      <c r="G9" s="156">
        <v>4</v>
      </c>
    </row>
    <row r="10" spans="1:8" s="159" customFormat="1" ht="45" customHeight="1" x14ac:dyDescent="0.2">
      <c r="A10" s="157">
        <v>1</v>
      </c>
      <c r="B10" s="332" t="s">
        <v>316</v>
      </c>
      <c r="C10" s="332"/>
      <c r="D10" s="332"/>
      <c r="E10" s="333" t="s">
        <v>599</v>
      </c>
      <c r="F10" s="333"/>
      <c r="G10" s="286">
        <f>'[1]Шаблон П собст ходом'!G41</f>
        <v>3694</v>
      </c>
    </row>
    <row r="11" spans="1:8" s="159" customFormat="1" ht="45" customHeight="1" x14ac:dyDescent="0.2">
      <c r="A11" s="157">
        <v>2</v>
      </c>
      <c r="B11" s="332" t="s">
        <v>317</v>
      </c>
      <c r="C11" s="332"/>
      <c r="D11" s="332"/>
      <c r="E11" s="333" t="s">
        <v>600</v>
      </c>
      <c r="F11" s="333"/>
      <c r="G11" s="286">
        <f>'[1]Шаблон П на буксире'!H47</f>
        <v>15026</v>
      </c>
    </row>
    <row r="12" spans="1:8" s="159" customFormat="1" ht="82.5" customHeight="1" x14ac:dyDescent="0.2">
      <c r="A12" s="157">
        <v>3</v>
      </c>
      <c r="B12" s="334" t="s">
        <v>318</v>
      </c>
      <c r="C12" s="334"/>
      <c r="D12" s="334"/>
      <c r="E12" s="333" t="s">
        <v>601</v>
      </c>
      <c r="F12" s="333"/>
      <c r="G12" s="286">
        <f>'[1]Шаблон П на прицепе без ДМ'!H52</f>
        <v>13226</v>
      </c>
    </row>
    <row r="13" spans="1:8" s="159" customFormat="1" ht="96" customHeight="1" x14ac:dyDescent="0.2">
      <c r="A13" s="157">
        <v>4</v>
      </c>
      <c r="B13" s="334" t="s">
        <v>319</v>
      </c>
      <c r="C13" s="334"/>
      <c r="D13" s="334"/>
      <c r="E13" s="333" t="s">
        <v>602</v>
      </c>
      <c r="F13" s="333"/>
      <c r="G13" s="287">
        <f>'[1]Шаблон П на прицепе с ДМ'!G59</f>
        <v>35927</v>
      </c>
    </row>
    <row r="14" spans="1:8" s="159" customFormat="1" ht="34.5" customHeight="1" x14ac:dyDescent="0.2">
      <c r="A14" s="157">
        <v>5</v>
      </c>
      <c r="B14" s="334" t="s">
        <v>320</v>
      </c>
      <c r="C14" s="334"/>
      <c r="D14" s="334"/>
      <c r="E14" s="333" t="s">
        <v>603</v>
      </c>
      <c r="F14" s="333"/>
      <c r="G14" s="287">
        <f>'[1]Шаблон П на РЖД'!E42</f>
        <v>154526</v>
      </c>
    </row>
    <row r="15" spans="1:8" s="154" customFormat="1" ht="29.25" customHeight="1" x14ac:dyDescent="0.2">
      <c r="A15" s="156">
        <v>6</v>
      </c>
      <c r="B15" s="335" t="s">
        <v>577</v>
      </c>
      <c r="C15" s="335"/>
      <c r="D15" s="335"/>
      <c r="E15" s="336"/>
      <c r="F15" s="336"/>
      <c r="G15" s="288">
        <f>SUM(G10:G14)</f>
        <v>222399</v>
      </c>
    </row>
    <row r="16" spans="1:8" s="154" customFormat="1" ht="14.25" x14ac:dyDescent="0.2">
      <c r="A16" s="160"/>
      <c r="B16" s="161"/>
      <c r="C16" s="161"/>
      <c r="D16" s="161"/>
      <c r="E16" s="89"/>
      <c r="F16" s="89"/>
      <c r="G16" s="160"/>
    </row>
    <row r="17" spans="1:7" x14ac:dyDescent="0.2">
      <c r="A17" s="77" t="s">
        <v>152</v>
      </c>
      <c r="B17" s="130"/>
      <c r="C17" s="131"/>
      <c r="D17" s="132"/>
      <c r="E17" s="133"/>
      <c r="F17" s="133"/>
      <c r="G17" s="133"/>
    </row>
    <row r="18" spans="1:7" x14ac:dyDescent="0.2">
      <c r="A18" s="77"/>
      <c r="B18" s="130"/>
      <c r="C18" s="131"/>
      <c r="D18" s="132"/>
      <c r="E18" s="133"/>
      <c r="F18" s="133"/>
      <c r="G18" s="133"/>
    </row>
    <row r="19" spans="1:7" x14ac:dyDescent="0.2">
      <c r="A19" s="77" t="s">
        <v>153</v>
      </c>
      <c r="B19" s="130"/>
      <c r="C19" s="131"/>
      <c r="D19" s="132"/>
      <c r="E19" s="133"/>
      <c r="F19" s="133"/>
      <c r="G19" s="133"/>
    </row>
    <row r="21" spans="1:7" x14ac:dyDescent="0.2">
      <c r="A21" s="150" t="s">
        <v>278</v>
      </c>
    </row>
    <row r="23" spans="1:7" x14ac:dyDescent="0.2">
      <c r="A23" s="75" t="s">
        <v>155</v>
      </c>
      <c r="B23" s="340" t="s">
        <v>398</v>
      </c>
      <c r="C23" s="340"/>
      <c r="D23" s="340"/>
      <c r="E23" s="340"/>
      <c r="F23" s="340"/>
      <c r="G23" s="340"/>
    </row>
  </sheetData>
  <mergeCells count="18">
    <mergeCell ref="B23:G23"/>
    <mergeCell ref="A2:G2"/>
    <mergeCell ref="B8:D8"/>
    <mergeCell ref="E8:F8"/>
    <mergeCell ref="B9:D9"/>
    <mergeCell ref="E9:F9"/>
    <mergeCell ref="B10:D10"/>
    <mergeCell ref="E10:F10"/>
    <mergeCell ref="B14:D14"/>
    <mergeCell ref="E14:F14"/>
    <mergeCell ref="B15:D15"/>
    <mergeCell ref="E15:F15"/>
    <mergeCell ref="B11:D11"/>
    <mergeCell ref="E11:F11"/>
    <mergeCell ref="B12:D12"/>
    <mergeCell ref="E12:F12"/>
    <mergeCell ref="B13:D13"/>
    <mergeCell ref="E13:F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1"/>
  <sheetViews>
    <sheetView workbookViewId="0">
      <selection activeCell="B56" sqref="B56:G56"/>
    </sheetView>
  </sheetViews>
  <sheetFormatPr defaultRowHeight="15" x14ac:dyDescent="0.2"/>
  <cols>
    <col min="1" max="1" width="7.42578125" style="75" customWidth="1"/>
    <col min="2" max="2" width="46.85546875" style="74" customWidth="1"/>
    <col min="3" max="3" width="21" style="75" customWidth="1"/>
    <col min="4" max="5" width="11.140625" style="75" customWidth="1"/>
    <col min="6" max="6" width="25.28515625" style="75" customWidth="1"/>
    <col min="7" max="7" width="19.140625" style="75" customWidth="1"/>
    <col min="8" max="8" width="12" style="75" customWidth="1"/>
    <col min="9" max="9" width="9.140625" style="75"/>
    <col min="10" max="10" width="45.42578125" style="75" customWidth="1"/>
    <col min="11" max="12" width="9.140625" style="75"/>
    <col min="13" max="13" width="23.28515625" style="75" customWidth="1"/>
    <col min="14" max="14" width="25.28515625" style="75" customWidth="1"/>
    <col min="15" max="15" width="16.5703125" style="75" customWidth="1"/>
    <col min="16" max="16" width="19.5703125" style="75" customWidth="1"/>
    <col min="17" max="16384" width="9.140625" style="75"/>
  </cols>
  <sheetData>
    <row r="1" spans="1:8" ht="20.25" customHeight="1" x14ac:dyDescent="0.2"/>
    <row r="2" spans="1:8" ht="62.25" customHeight="1" x14ac:dyDescent="0.2">
      <c r="A2" s="376" t="s">
        <v>591</v>
      </c>
      <c r="B2" s="376"/>
      <c r="C2" s="376"/>
      <c r="D2" s="376"/>
      <c r="E2" s="376"/>
      <c r="F2" s="376"/>
      <c r="G2" s="376"/>
      <c r="H2" s="169"/>
    </row>
    <row r="3" spans="1:8" x14ac:dyDescent="0.2">
      <c r="A3" s="170"/>
      <c r="B3" s="170"/>
      <c r="C3" s="170"/>
      <c r="D3" s="170"/>
      <c r="E3" s="170"/>
      <c r="F3" s="170"/>
      <c r="G3" s="170"/>
      <c r="H3" s="169"/>
    </row>
    <row r="4" spans="1:8" x14ac:dyDescent="0.2">
      <c r="A4" s="42" t="s">
        <v>88</v>
      </c>
      <c r="B4" s="170"/>
      <c r="C4" s="170"/>
      <c r="D4" s="170"/>
      <c r="E4" s="170"/>
      <c r="F4" s="170"/>
      <c r="G4" s="170"/>
      <c r="H4" s="169"/>
    </row>
    <row r="5" spans="1:8" x14ac:dyDescent="0.2">
      <c r="A5" s="43" t="s">
        <v>89</v>
      </c>
      <c r="B5" s="170"/>
      <c r="C5" s="170"/>
      <c r="D5" s="170"/>
      <c r="E5" s="170"/>
      <c r="F5" s="170"/>
      <c r="G5" s="170"/>
      <c r="H5" s="169"/>
    </row>
    <row r="6" spans="1:8" x14ac:dyDescent="0.2">
      <c r="A6" s="170"/>
      <c r="B6" s="170"/>
      <c r="C6" s="170"/>
      <c r="D6" s="170"/>
      <c r="E6" s="170"/>
      <c r="F6" s="170"/>
      <c r="G6" s="170"/>
      <c r="H6" s="169"/>
    </row>
    <row r="7" spans="1:8" x14ac:dyDescent="0.2">
      <c r="A7" s="69" t="s">
        <v>90</v>
      </c>
      <c r="B7" s="75"/>
    </row>
    <row r="8" spans="1:8" x14ac:dyDescent="0.2">
      <c r="A8" s="45" t="s">
        <v>91</v>
      </c>
      <c r="B8" s="348" t="s">
        <v>360</v>
      </c>
      <c r="C8" s="377"/>
      <c r="D8" s="349"/>
      <c r="E8" s="371" t="s">
        <v>361</v>
      </c>
      <c r="F8" s="371"/>
      <c r="G8" s="45" t="s">
        <v>94</v>
      </c>
    </row>
    <row r="9" spans="1:8" x14ac:dyDescent="0.2">
      <c r="A9" s="68">
        <v>1</v>
      </c>
      <c r="B9" s="348">
        <v>2</v>
      </c>
      <c r="C9" s="377"/>
      <c r="D9" s="349"/>
      <c r="E9" s="336">
        <v>3</v>
      </c>
      <c r="F9" s="336"/>
      <c r="G9" s="68">
        <v>4</v>
      </c>
    </row>
    <row r="10" spans="1:8" x14ac:dyDescent="0.2">
      <c r="A10" s="68"/>
      <c r="B10" s="354" t="s">
        <v>585</v>
      </c>
      <c r="C10" s="373"/>
      <c r="D10" s="355"/>
      <c r="E10" s="372"/>
      <c r="F10" s="372"/>
      <c r="G10" s="68"/>
    </row>
    <row r="11" spans="1:8" ht="77.25" customHeight="1" x14ac:dyDescent="0.2">
      <c r="A11" s="49">
        <v>1</v>
      </c>
      <c r="B11" s="350" t="s">
        <v>362</v>
      </c>
      <c r="C11" s="375"/>
      <c r="D11" s="351"/>
      <c r="E11" s="372"/>
      <c r="F11" s="372"/>
      <c r="G11" s="57" t="s">
        <v>363</v>
      </c>
    </row>
    <row r="12" spans="1:8" ht="15" customHeight="1" x14ac:dyDescent="0.2">
      <c r="A12" s="49">
        <v>2</v>
      </c>
      <c r="B12" s="350" t="s">
        <v>364</v>
      </c>
      <c r="C12" s="375"/>
      <c r="D12" s="351"/>
      <c r="E12" s="372" t="s">
        <v>63</v>
      </c>
      <c r="F12" s="372"/>
      <c r="G12" s="81">
        <f>SUM(G13:G16)</f>
        <v>58</v>
      </c>
    </row>
    <row r="13" spans="1:8" x14ac:dyDescent="0.2">
      <c r="A13" s="93" t="s">
        <v>32</v>
      </c>
      <c r="B13" s="356" t="s">
        <v>365</v>
      </c>
      <c r="C13" s="357"/>
      <c r="D13" s="358"/>
      <c r="E13" s="372" t="s">
        <v>63</v>
      </c>
      <c r="F13" s="372"/>
      <c r="G13" s="81">
        <v>20</v>
      </c>
    </row>
    <row r="14" spans="1:8" ht="15" customHeight="1" x14ac:dyDescent="0.2">
      <c r="A14" s="93" t="s">
        <v>33</v>
      </c>
      <c r="B14" s="356" t="s">
        <v>366</v>
      </c>
      <c r="C14" s="357"/>
      <c r="D14" s="358"/>
      <c r="E14" s="372" t="s">
        <v>63</v>
      </c>
      <c r="F14" s="372"/>
      <c r="G14" s="81">
        <v>25</v>
      </c>
    </row>
    <row r="15" spans="1:8" ht="15" customHeight="1" x14ac:dyDescent="0.2">
      <c r="A15" s="93" t="s">
        <v>34</v>
      </c>
      <c r="B15" s="356" t="s">
        <v>367</v>
      </c>
      <c r="C15" s="357"/>
      <c r="D15" s="358"/>
      <c r="E15" s="372" t="s">
        <v>63</v>
      </c>
      <c r="F15" s="372"/>
      <c r="G15" s="81"/>
    </row>
    <row r="16" spans="1:8" ht="15" customHeight="1" x14ac:dyDescent="0.2">
      <c r="A16" s="93" t="s">
        <v>35</v>
      </c>
      <c r="B16" s="356" t="s">
        <v>368</v>
      </c>
      <c r="C16" s="357"/>
      <c r="D16" s="358"/>
      <c r="E16" s="372" t="s">
        <v>63</v>
      </c>
      <c r="F16" s="372"/>
      <c r="G16" s="81">
        <v>13</v>
      </c>
    </row>
    <row r="17" spans="1:8" x14ac:dyDescent="0.2">
      <c r="A17" s="68"/>
      <c r="B17" s="354" t="s">
        <v>106</v>
      </c>
      <c r="C17" s="373"/>
      <c r="D17" s="355"/>
      <c r="E17" s="359"/>
      <c r="F17" s="374"/>
      <c r="G17" s="360"/>
      <c r="H17" s="68"/>
    </row>
    <row r="18" spans="1:8" x14ac:dyDescent="0.2">
      <c r="A18" s="49">
        <v>3</v>
      </c>
      <c r="B18" s="356" t="s">
        <v>369</v>
      </c>
      <c r="C18" s="357"/>
      <c r="D18" s="358"/>
      <c r="E18" s="372"/>
      <c r="F18" s="372"/>
      <c r="G18" s="49"/>
    </row>
    <row r="19" spans="1:8" x14ac:dyDescent="0.2">
      <c r="A19" s="93" t="s">
        <v>36</v>
      </c>
      <c r="B19" s="356" t="s">
        <v>370</v>
      </c>
      <c r="C19" s="357"/>
      <c r="D19" s="358"/>
      <c r="E19" s="359" t="s">
        <v>371</v>
      </c>
      <c r="F19" s="360"/>
      <c r="G19" s="81">
        <v>25</v>
      </c>
    </row>
    <row r="20" spans="1:8" ht="15" customHeight="1" x14ac:dyDescent="0.2">
      <c r="A20" s="93" t="s">
        <v>37</v>
      </c>
      <c r="B20" s="356" t="s">
        <v>372</v>
      </c>
      <c r="C20" s="357"/>
      <c r="D20" s="358"/>
      <c r="E20" s="359" t="s">
        <v>371</v>
      </c>
      <c r="F20" s="360"/>
      <c r="G20" s="81">
        <v>40</v>
      </c>
    </row>
    <row r="21" spans="1:8" ht="15" customHeight="1" x14ac:dyDescent="0.2">
      <c r="A21" s="93" t="s">
        <v>38</v>
      </c>
      <c r="B21" s="356" t="s">
        <v>373</v>
      </c>
      <c r="C21" s="357"/>
      <c r="D21" s="358"/>
      <c r="E21" s="359" t="s">
        <v>371</v>
      </c>
      <c r="F21" s="360"/>
      <c r="G21" s="81">
        <v>25</v>
      </c>
    </row>
    <row r="22" spans="1:8" ht="15" customHeight="1" x14ac:dyDescent="0.2">
      <c r="A22" s="93" t="s">
        <v>39</v>
      </c>
      <c r="B22" s="356" t="s">
        <v>374</v>
      </c>
      <c r="C22" s="357"/>
      <c r="D22" s="358"/>
      <c r="E22" s="359" t="s">
        <v>371</v>
      </c>
      <c r="F22" s="360"/>
      <c r="G22" s="81">
        <v>20</v>
      </c>
    </row>
    <row r="23" spans="1:8" ht="35.25" customHeight="1" x14ac:dyDescent="0.2">
      <c r="A23" s="49">
        <v>4</v>
      </c>
      <c r="B23" s="361" t="s">
        <v>201</v>
      </c>
      <c r="C23" s="362"/>
      <c r="D23" s="363"/>
      <c r="E23" s="364"/>
      <c r="F23" s="364"/>
      <c r="G23" s="270">
        <v>6.5</v>
      </c>
    </row>
    <row r="25" spans="1:8" x14ac:dyDescent="0.2">
      <c r="A25" s="69" t="s">
        <v>375</v>
      </c>
    </row>
    <row r="26" spans="1:8" s="169" customFormat="1" ht="22.5" customHeight="1" x14ac:dyDescent="0.2">
      <c r="A26" s="342" t="s">
        <v>91</v>
      </c>
      <c r="B26" s="365" t="s">
        <v>203</v>
      </c>
      <c r="C26" s="366"/>
      <c r="D26" s="371" t="s">
        <v>93</v>
      </c>
      <c r="E26" s="371" t="s">
        <v>376</v>
      </c>
      <c r="F26" s="371" t="s">
        <v>300</v>
      </c>
      <c r="G26" s="371"/>
    </row>
    <row r="27" spans="1:8" s="169" customFormat="1" ht="14.25" customHeight="1" x14ac:dyDescent="0.2">
      <c r="A27" s="343"/>
      <c r="B27" s="367"/>
      <c r="C27" s="368"/>
      <c r="D27" s="371"/>
      <c r="E27" s="371"/>
      <c r="F27" s="371"/>
      <c r="G27" s="371"/>
    </row>
    <row r="28" spans="1:8" s="169" customFormat="1" ht="14.25" x14ac:dyDescent="0.2">
      <c r="A28" s="344"/>
      <c r="B28" s="369"/>
      <c r="C28" s="370"/>
      <c r="D28" s="371"/>
      <c r="E28" s="371"/>
      <c r="F28" s="371"/>
      <c r="G28" s="371"/>
    </row>
    <row r="29" spans="1:8" s="69" customFormat="1" ht="14.25" x14ac:dyDescent="0.2">
      <c r="A29" s="68">
        <v>1</v>
      </c>
      <c r="B29" s="348">
        <v>2</v>
      </c>
      <c r="C29" s="349"/>
      <c r="D29" s="45">
        <v>3</v>
      </c>
      <c r="E29" s="68">
        <v>4</v>
      </c>
      <c r="F29" s="348">
        <v>5</v>
      </c>
      <c r="G29" s="349"/>
    </row>
    <row r="30" spans="1:8" s="91" customFormat="1" ht="45.75" customHeight="1" x14ac:dyDescent="0.2">
      <c r="A30" s="62">
        <v>1</v>
      </c>
      <c r="B30" s="350" t="s">
        <v>590</v>
      </c>
      <c r="C30" s="351"/>
      <c r="D30" s="172" t="s">
        <v>169</v>
      </c>
      <c r="E30" s="272">
        <f>ROUND((G13/G19+G14/G20+G15/G21+G16/G22)*2,2)</f>
        <v>4.1500000000000004</v>
      </c>
      <c r="F30" s="352" t="s">
        <v>377</v>
      </c>
      <c r="G30" s="353"/>
    </row>
    <row r="31" spans="1:8" s="169" customFormat="1" ht="15" customHeight="1" x14ac:dyDescent="0.2">
      <c r="A31" s="45"/>
      <c r="B31" s="354" t="s">
        <v>378</v>
      </c>
      <c r="C31" s="355"/>
      <c r="D31" s="45"/>
      <c r="E31" s="45"/>
      <c r="F31" s="348"/>
      <c r="G31" s="349"/>
    </row>
    <row r="32" spans="1:8" s="169" customFormat="1" ht="14.25" x14ac:dyDescent="0.2">
      <c r="A32" s="129"/>
      <c r="B32" s="173"/>
      <c r="C32" s="129"/>
      <c r="D32" s="129"/>
      <c r="E32" s="129"/>
      <c r="F32" s="129"/>
      <c r="G32" s="129"/>
    </row>
    <row r="33" spans="1:7" x14ac:dyDescent="0.2">
      <c r="A33" s="69" t="s">
        <v>379</v>
      </c>
    </row>
    <row r="34" spans="1:7" s="169" customFormat="1" ht="22.5" customHeight="1" x14ac:dyDescent="0.2">
      <c r="A34" s="342" t="s">
        <v>91</v>
      </c>
      <c r="B34" s="342" t="s">
        <v>380</v>
      </c>
      <c r="C34" s="342" t="s">
        <v>381</v>
      </c>
      <c r="D34" s="342" t="s">
        <v>382</v>
      </c>
      <c r="E34" s="342" t="s">
        <v>383</v>
      </c>
      <c r="F34" s="345" t="s">
        <v>384</v>
      </c>
      <c r="G34" s="342" t="s">
        <v>385</v>
      </c>
    </row>
    <row r="35" spans="1:7" s="169" customFormat="1" ht="14.25" customHeight="1" x14ac:dyDescent="0.2">
      <c r="A35" s="343"/>
      <c r="B35" s="343"/>
      <c r="C35" s="343"/>
      <c r="D35" s="343"/>
      <c r="E35" s="343"/>
      <c r="F35" s="346"/>
      <c r="G35" s="343"/>
    </row>
    <row r="36" spans="1:7" s="169" customFormat="1" ht="14.25" x14ac:dyDescent="0.2">
      <c r="A36" s="344"/>
      <c r="B36" s="344"/>
      <c r="C36" s="344"/>
      <c r="D36" s="344"/>
      <c r="E36" s="344"/>
      <c r="F36" s="347"/>
      <c r="G36" s="344"/>
    </row>
    <row r="37" spans="1:7" s="69" customFormat="1" ht="14.25" x14ac:dyDescent="0.2">
      <c r="A37" s="68">
        <v>1</v>
      </c>
      <c r="B37" s="45">
        <v>2</v>
      </c>
      <c r="C37" s="68">
        <v>3</v>
      </c>
      <c r="D37" s="45">
        <v>4</v>
      </c>
      <c r="E37" s="68">
        <v>5</v>
      </c>
      <c r="F37" s="45">
        <v>6</v>
      </c>
      <c r="G37" s="68">
        <v>7</v>
      </c>
    </row>
    <row r="38" spans="1:7" s="91" customFormat="1" ht="30" x14ac:dyDescent="0.2">
      <c r="A38" s="57">
        <v>1</v>
      </c>
      <c r="B38" s="271" t="s">
        <v>386</v>
      </c>
      <c r="C38" s="57" t="s">
        <v>387</v>
      </c>
      <c r="D38" s="272">
        <f>E30</f>
        <v>4.1500000000000004</v>
      </c>
      <c r="E38" s="57">
        <v>2</v>
      </c>
      <c r="F38" s="57">
        <v>2893</v>
      </c>
      <c r="G38" s="57">
        <f>ROUND(D38*E38*F38,2)</f>
        <v>24011.9</v>
      </c>
    </row>
    <row r="39" spans="1:7" s="169" customFormat="1" ht="14.25" x14ac:dyDescent="0.2">
      <c r="A39" s="45"/>
      <c r="B39" s="175" t="s">
        <v>378</v>
      </c>
      <c r="C39" s="45"/>
      <c r="D39" s="45"/>
      <c r="E39" s="45"/>
      <c r="F39" s="45"/>
      <c r="G39" s="54">
        <f>SUM(G38:G38)</f>
        <v>24011.9</v>
      </c>
    </row>
    <row r="40" spans="1:7" s="169" customFormat="1" ht="14.25" x14ac:dyDescent="0.2">
      <c r="A40" s="45"/>
      <c r="B40" s="175" t="s">
        <v>150</v>
      </c>
      <c r="C40" s="45"/>
      <c r="D40" s="45"/>
      <c r="E40" s="45"/>
      <c r="F40" s="45"/>
      <c r="G40" s="54">
        <f>ROUND(G39,0)</f>
        <v>24012</v>
      </c>
    </row>
    <row r="41" spans="1:7" s="169" customFormat="1" ht="28.5" x14ac:dyDescent="0.2">
      <c r="A41" s="45"/>
      <c r="B41" s="175" t="s">
        <v>388</v>
      </c>
      <c r="C41" s="45"/>
      <c r="D41" s="45"/>
      <c r="E41" s="45"/>
      <c r="F41" s="45"/>
      <c r="G41" s="54">
        <f>ROUND(G40/G23,0)</f>
        <v>3694</v>
      </c>
    </row>
    <row r="42" spans="1:7" s="169" customFormat="1" ht="14.25" x14ac:dyDescent="0.2">
      <c r="A42" s="129"/>
      <c r="B42" s="173"/>
      <c r="C42" s="129"/>
      <c r="D42" s="129"/>
      <c r="E42" s="129"/>
      <c r="F42" s="129"/>
      <c r="G42" s="129"/>
    </row>
    <row r="43" spans="1:7" x14ac:dyDescent="0.2">
      <c r="A43" s="77" t="s">
        <v>152</v>
      </c>
      <c r="B43" s="130"/>
      <c r="C43" s="131"/>
      <c r="D43" s="132"/>
      <c r="E43" s="133"/>
      <c r="F43" s="133"/>
      <c r="G43" s="133"/>
    </row>
    <row r="44" spans="1:7" x14ac:dyDescent="0.2">
      <c r="A44" s="77"/>
      <c r="B44" s="130"/>
      <c r="C44" s="131"/>
      <c r="D44" s="132"/>
      <c r="E44" s="133"/>
      <c r="F44" s="133"/>
      <c r="G44" s="133"/>
    </row>
    <row r="45" spans="1:7" x14ac:dyDescent="0.2">
      <c r="A45" s="77" t="s">
        <v>153</v>
      </c>
      <c r="B45" s="130"/>
      <c r="C45" s="131"/>
      <c r="D45" s="132"/>
      <c r="E45" s="133"/>
      <c r="F45" s="133"/>
      <c r="G45" s="133"/>
    </row>
    <row r="46" spans="1:7" ht="20.25" customHeight="1" x14ac:dyDescent="0.2"/>
    <row r="47" spans="1:7" x14ac:dyDescent="0.2">
      <c r="A47" s="75" t="s">
        <v>278</v>
      </c>
    </row>
    <row r="48" spans="1:7" ht="38.25" customHeight="1" x14ac:dyDescent="0.2">
      <c r="A48" s="75" t="s">
        <v>155</v>
      </c>
      <c r="B48" s="341" t="s">
        <v>629</v>
      </c>
      <c r="C48" s="341"/>
      <c r="D48" s="341"/>
      <c r="E48" s="341"/>
      <c r="F48" s="341"/>
      <c r="G48" s="341"/>
    </row>
    <row r="49" spans="1:7" ht="14.25" customHeight="1" x14ac:dyDescent="0.2">
      <c r="A49" s="75" t="s">
        <v>279</v>
      </c>
      <c r="B49" s="104" t="s">
        <v>389</v>
      </c>
    </row>
    <row r="50" spans="1:7" x14ac:dyDescent="0.2">
      <c r="A50" s="104" t="s">
        <v>390</v>
      </c>
      <c r="B50" s="104" t="s">
        <v>391</v>
      </c>
    </row>
    <row r="51" spans="1:7" x14ac:dyDescent="0.2">
      <c r="A51" s="104"/>
      <c r="B51" s="104" t="s">
        <v>392</v>
      </c>
    </row>
    <row r="52" spans="1:7" x14ac:dyDescent="0.2">
      <c r="A52" s="104"/>
      <c r="B52" s="104" t="s">
        <v>393</v>
      </c>
    </row>
    <row r="53" spans="1:7" x14ac:dyDescent="0.2">
      <c r="B53" s="104" t="s">
        <v>394</v>
      </c>
    </row>
    <row r="54" spans="1:7" x14ac:dyDescent="0.2">
      <c r="B54" s="104" t="s">
        <v>395</v>
      </c>
    </row>
    <row r="55" spans="1:7" x14ac:dyDescent="0.2">
      <c r="B55" s="104" t="s">
        <v>396</v>
      </c>
    </row>
    <row r="56" spans="1:7" ht="161.25" customHeight="1" x14ac:dyDescent="0.2">
      <c r="B56" s="340" t="s">
        <v>397</v>
      </c>
      <c r="C56" s="340"/>
      <c r="D56" s="340"/>
      <c r="E56" s="340"/>
      <c r="F56" s="340"/>
      <c r="G56" s="340"/>
    </row>
    <row r="57" spans="1:7" x14ac:dyDescent="0.2">
      <c r="A57" s="75" t="s">
        <v>160</v>
      </c>
      <c r="B57" s="340" t="s">
        <v>398</v>
      </c>
      <c r="C57" s="340"/>
      <c r="D57" s="340"/>
      <c r="E57" s="340"/>
      <c r="F57" s="340"/>
      <c r="G57" s="340"/>
    </row>
    <row r="58" spans="1:7" x14ac:dyDescent="0.2">
      <c r="B58" s="104"/>
    </row>
    <row r="59" spans="1:7" x14ac:dyDescent="0.2">
      <c r="B59" s="104"/>
    </row>
    <row r="60" spans="1:7" x14ac:dyDescent="0.2">
      <c r="B60" s="104"/>
    </row>
    <row r="61" spans="1:7" x14ac:dyDescent="0.2">
      <c r="B61" s="104"/>
    </row>
  </sheetData>
  <mergeCells count="54">
    <mergeCell ref="A2:G2"/>
    <mergeCell ref="B8:D8"/>
    <mergeCell ref="E8:F8"/>
    <mergeCell ref="B9:D9"/>
    <mergeCell ref="E9:F9"/>
    <mergeCell ref="B10:D10"/>
    <mergeCell ref="E10:F10"/>
    <mergeCell ref="B11:D11"/>
    <mergeCell ref="E11:F11"/>
    <mergeCell ref="B12:D12"/>
    <mergeCell ref="E12:F12"/>
    <mergeCell ref="B13:D13"/>
    <mergeCell ref="E13:F13"/>
    <mergeCell ref="B14:D14"/>
    <mergeCell ref="E14:F14"/>
    <mergeCell ref="B15:D15"/>
    <mergeCell ref="E15:F15"/>
    <mergeCell ref="B16:D16"/>
    <mergeCell ref="E16:F16"/>
    <mergeCell ref="B17:D17"/>
    <mergeCell ref="E17:G17"/>
    <mergeCell ref="B18:D18"/>
    <mergeCell ref="E18:F18"/>
    <mergeCell ref="B19:D19"/>
    <mergeCell ref="E19:F19"/>
    <mergeCell ref="B20:D20"/>
    <mergeCell ref="E20:F20"/>
    <mergeCell ref="B21:D21"/>
    <mergeCell ref="E21:F21"/>
    <mergeCell ref="B22:D22"/>
    <mergeCell ref="E22:F22"/>
    <mergeCell ref="B23:D23"/>
    <mergeCell ref="E23:F23"/>
    <mergeCell ref="A26:A28"/>
    <mergeCell ref="B26:C28"/>
    <mergeCell ref="D26:D28"/>
    <mergeCell ref="E26:E28"/>
    <mergeCell ref="F26:G28"/>
    <mergeCell ref="B29:C29"/>
    <mergeCell ref="F29:G29"/>
    <mergeCell ref="B30:C30"/>
    <mergeCell ref="F30:G30"/>
    <mergeCell ref="B31:C31"/>
    <mergeCell ref="F31:G31"/>
    <mergeCell ref="B48:G48"/>
    <mergeCell ref="B56:G56"/>
    <mergeCell ref="B57:G57"/>
    <mergeCell ref="A34:A36"/>
    <mergeCell ref="B34:B36"/>
    <mergeCell ref="C34:C36"/>
    <mergeCell ref="D34:D36"/>
    <mergeCell ref="E34:E36"/>
    <mergeCell ref="F34:F36"/>
    <mergeCell ref="G34:G3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59"/>
  <sheetViews>
    <sheetView workbookViewId="0">
      <selection activeCell="H56" sqref="H56"/>
    </sheetView>
  </sheetViews>
  <sheetFormatPr defaultRowHeight="15" x14ac:dyDescent="0.2"/>
  <cols>
    <col min="1" max="1" width="5.5703125" style="75" customWidth="1"/>
    <col min="2" max="2" width="36.42578125" style="74" customWidth="1"/>
    <col min="3" max="3" width="19.5703125" style="75" customWidth="1"/>
    <col min="4" max="4" width="11.85546875" style="75" customWidth="1"/>
    <col min="5" max="5" width="7.42578125" style="75" customWidth="1"/>
    <col min="6" max="6" width="14.28515625" style="75" customWidth="1"/>
    <col min="7" max="7" width="8.42578125" style="75" customWidth="1"/>
    <col min="8" max="8" width="35" style="75" customWidth="1"/>
    <col min="9" max="9" width="87" style="75" customWidth="1"/>
    <col min="10" max="10" width="9.140625" style="75"/>
    <col min="11" max="11" width="45.42578125" style="75" customWidth="1"/>
    <col min="12" max="13" width="9.140625" style="75"/>
    <col min="14" max="14" width="23.28515625" style="75" customWidth="1"/>
    <col min="15" max="15" width="25.28515625" style="75" customWidth="1"/>
    <col min="16" max="16" width="16.5703125" style="75" customWidth="1"/>
    <col min="17" max="17" width="19.5703125" style="75" customWidth="1"/>
    <col min="18" max="16384" width="9.140625" style="75"/>
  </cols>
  <sheetData>
    <row r="2" spans="1:11" ht="66.75" customHeight="1" x14ac:dyDescent="0.2">
      <c r="A2" s="376" t="s">
        <v>579</v>
      </c>
      <c r="B2" s="376"/>
      <c r="C2" s="376"/>
      <c r="D2" s="376"/>
      <c r="E2" s="376"/>
      <c r="F2" s="376"/>
      <c r="G2" s="376"/>
      <c r="H2" s="376"/>
      <c r="I2" s="169"/>
    </row>
    <row r="3" spans="1:11" x14ac:dyDescent="0.2">
      <c r="A3" s="69"/>
      <c r="B3" s="75"/>
    </row>
    <row r="4" spans="1:11" x14ac:dyDescent="0.2">
      <c r="A4" s="42" t="s">
        <v>88</v>
      </c>
      <c r="B4" s="170"/>
      <c r="C4" s="170"/>
      <c r="D4" s="170"/>
      <c r="E4" s="170"/>
      <c r="F4" s="170"/>
      <c r="G4" s="170"/>
      <c r="H4" s="169"/>
    </row>
    <row r="5" spans="1:11" x14ac:dyDescent="0.2">
      <c r="A5" s="43" t="s">
        <v>89</v>
      </c>
      <c r="B5" s="170"/>
      <c r="C5" s="170"/>
      <c r="D5" s="170"/>
      <c r="E5" s="170"/>
      <c r="F5" s="170"/>
      <c r="G5" s="170"/>
      <c r="H5" s="169"/>
    </row>
    <row r="6" spans="1:11" x14ac:dyDescent="0.2">
      <c r="A6" s="43"/>
      <c r="B6" s="170"/>
      <c r="C6" s="170"/>
      <c r="D6" s="170"/>
      <c r="E6" s="170"/>
      <c r="F6" s="170"/>
      <c r="G6" s="170"/>
      <c r="H6" s="169"/>
    </row>
    <row r="7" spans="1:11" x14ac:dyDescent="0.2">
      <c r="A7" s="69" t="s">
        <v>90</v>
      </c>
      <c r="B7" s="75"/>
    </row>
    <row r="8" spans="1:11" ht="28.5" customHeight="1" x14ac:dyDescent="0.2">
      <c r="A8" s="45" t="s">
        <v>91</v>
      </c>
      <c r="B8" s="371" t="s">
        <v>360</v>
      </c>
      <c r="C8" s="371"/>
      <c r="D8" s="371"/>
      <c r="E8" s="348" t="s">
        <v>399</v>
      </c>
      <c r="F8" s="377"/>
      <c r="G8" s="349"/>
      <c r="H8" s="45" t="s">
        <v>94</v>
      </c>
    </row>
    <row r="9" spans="1:11" x14ac:dyDescent="0.2">
      <c r="A9" s="68">
        <v>1</v>
      </c>
      <c r="B9" s="371">
        <v>2</v>
      </c>
      <c r="C9" s="371"/>
      <c r="D9" s="371"/>
      <c r="E9" s="348">
        <v>3</v>
      </c>
      <c r="F9" s="377"/>
      <c r="G9" s="349"/>
      <c r="H9" s="68">
        <v>4</v>
      </c>
    </row>
    <row r="10" spans="1:11" x14ac:dyDescent="0.2">
      <c r="A10" s="68"/>
      <c r="B10" s="354" t="s">
        <v>585</v>
      </c>
      <c r="C10" s="373"/>
      <c r="D10" s="355"/>
      <c r="E10" s="359"/>
      <c r="F10" s="374"/>
      <c r="G10" s="360"/>
      <c r="H10" s="68"/>
    </row>
    <row r="11" spans="1:11" ht="15" customHeight="1" x14ac:dyDescent="0.2">
      <c r="A11" s="49">
        <v>1</v>
      </c>
      <c r="B11" s="392" t="s">
        <v>400</v>
      </c>
      <c r="C11" s="392"/>
      <c r="D11" s="392"/>
      <c r="E11" s="359"/>
      <c r="F11" s="374"/>
      <c r="G11" s="360"/>
      <c r="H11" s="81" t="s">
        <v>401</v>
      </c>
    </row>
    <row r="12" spans="1:11" x14ac:dyDescent="0.2">
      <c r="A12" s="49">
        <v>2</v>
      </c>
      <c r="B12" s="392" t="s">
        <v>402</v>
      </c>
      <c r="C12" s="392"/>
      <c r="D12" s="392"/>
      <c r="E12" s="372"/>
      <c r="F12" s="372"/>
      <c r="G12" s="372"/>
      <c r="H12" s="81" t="s">
        <v>403</v>
      </c>
      <c r="I12" s="393"/>
      <c r="J12" s="393"/>
      <c r="K12" s="393"/>
    </row>
    <row r="13" spans="1:11" x14ac:dyDescent="0.2">
      <c r="A13" s="49">
        <v>3</v>
      </c>
      <c r="B13" s="392" t="s">
        <v>404</v>
      </c>
      <c r="C13" s="392"/>
      <c r="D13" s="392"/>
      <c r="E13" s="372" t="s">
        <v>405</v>
      </c>
      <c r="F13" s="372"/>
      <c r="G13" s="372"/>
      <c r="H13" s="81">
        <f>H14+H15+H16</f>
        <v>63</v>
      </c>
    </row>
    <row r="14" spans="1:11" x14ac:dyDescent="0.2">
      <c r="A14" s="93" t="s">
        <v>36</v>
      </c>
      <c r="B14" s="391" t="s">
        <v>406</v>
      </c>
      <c r="C14" s="391"/>
      <c r="D14" s="391"/>
      <c r="E14" s="372" t="s">
        <v>407</v>
      </c>
      <c r="F14" s="372"/>
      <c r="G14" s="372"/>
      <c r="H14" s="81">
        <v>35</v>
      </c>
    </row>
    <row r="15" spans="1:11" x14ac:dyDescent="0.2">
      <c r="A15" s="93" t="s">
        <v>37</v>
      </c>
      <c r="B15" s="391" t="s">
        <v>408</v>
      </c>
      <c r="C15" s="391"/>
      <c r="D15" s="391"/>
      <c r="E15" s="372" t="s">
        <v>409</v>
      </c>
      <c r="F15" s="372"/>
      <c r="G15" s="372"/>
      <c r="H15" s="81">
        <v>16</v>
      </c>
    </row>
    <row r="16" spans="1:11" x14ac:dyDescent="0.2">
      <c r="A16" s="93" t="s">
        <v>38</v>
      </c>
      <c r="B16" s="391" t="s">
        <v>410</v>
      </c>
      <c r="C16" s="391"/>
      <c r="D16" s="391"/>
      <c r="E16" s="372" t="s">
        <v>411</v>
      </c>
      <c r="F16" s="372"/>
      <c r="G16" s="372"/>
      <c r="H16" s="81">
        <v>12</v>
      </c>
    </row>
    <row r="17" spans="1:9" x14ac:dyDescent="0.2">
      <c r="A17" s="93" t="s">
        <v>39</v>
      </c>
      <c r="B17" s="391" t="s">
        <v>412</v>
      </c>
      <c r="C17" s="391"/>
      <c r="D17" s="391"/>
      <c r="E17" s="372" t="s">
        <v>413</v>
      </c>
      <c r="F17" s="372"/>
      <c r="G17" s="372"/>
      <c r="H17" s="81"/>
    </row>
    <row r="18" spans="1:9" ht="27.75" customHeight="1" x14ac:dyDescent="0.2">
      <c r="A18" s="102"/>
      <c r="B18" s="354" t="s">
        <v>106</v>
      </c>
      <c r="C18" s="373"/>
      <c r="D18" s="355"/>
      <c r="E18" s="359"/>
      <c r="F18" s="374"/>
      <c r="G18" s="360"/>
      <c r="H18" s="167"/>
    </row>
    <row r="19" spans="1:9" x14ac:dyDescent="0.2">
      <c r="A19" s="93">
        <v>4</v>
      </c>
      <c r="B19" s="392" t="s">
        <v>414</v>
      </c>
      <c r="C19" s="392"/>
      <c r="D19" s="392"/>
      <c r="E19" s="372"/>
      <c r="F19" s="372"/>
      <c r="G19" s="372"/>
      <c r="H19" s="81"/>
    </row>
    <row r="20" spans="1:9" x14ac:dyDescent="0.2">
      <c r="A20" s="93" t="s">
        <v>56</v>
      </c>
      <c r="B20" s="391" t="s">
        <v>415</v>
      </c>
      <c r="C20" s="391"/>
      <c r="D20" s="391"/>
      <c r="E20" s="372" t="s">
        <v>416</v>
      </c>
      <c r="F20" s="372"/>
      <c r="G20" s="372"/>
      <c r="H20" s="81">
        <v>20</v>
      </c>
    </row>
    <row r="21" spans="1:9" x14ac:dyDescent="0.2">
      <c r="A21" s="93" t="s">
        <v>58</v>
      </c>
      <c r="B21" s="391" t="s">
        <v>408</v>
      </c>
      <c r="C21" s="391"/>
      <c r="D21" s="391"/>
      <c r="E21" s="372" t="s">
        <v>417</v>
      </c>
      <c r="F21" s="372"/>
      <c r="G21" s="372"/>
      <c r="H21" s="81">
        <v>30</v>
      </c>
    </row>
    <row r="22" spans="1:9" x14ac:dyDescent="0.2">
      <c r="A22" s="93" t="s">
        <v>177</v>
      </c>
      <c r="B22" s="391" t="s">
        <v>410</v>
      </c>
      <c r="C22" s="391"/>
      <c r="D22" s="391"/>
      <c r="E22" s="372" t="s">
        <v>418</v>
      </c>
      <c r="F22" s="372"/>
      <c r="G22" s="372"/>
      <c r="H22" s="81">
        <v>20</v>
      </c>
    </row>
    <row r="23" spans="1:9" x14ac:dyDescent="0.2">
      <c r="A23" s="93" t="s">
        <v>419</v>
      </c>
      <c r="B23" s="391" t="s">
        <v>412</v>
      </c>
      <c r="C23" s="391"/>
      <c r="D23" s="391"/>
      <c r="E23" s="372" t="s">
        <v>420</v>
      </c>
      <c r="F23" s="372"/>
      <c r="G23" s="372"/>
      <c r="H23" s="81">
        <v>15</v>
      </c>
    </row>
    <row r="24" spans="1:9" ht="40.5" customHeight="1" x14ac:dyDescent="0.2">
      <c r="A24" s="93">
        <v>5</v>
      </c>
      <c r="B24" s="391" t="s">
        <v>201</v>
      </c>
      <c r="C24" s="391"/>
      <c r="D24" s="391"/>
      <c r="E24" s="372"/>
      <c r="F24" s="372"/>
      <c r="G24" s="372"/>
      <c r="H24" s="81">
        <v>6.5</v>
      </c>
    </row>
    <row r="25" spans="1:9" x14ac:dyDescent="0.2">
      <c r="A25" s="53"/>
      <c r="B25" s="106"/>
      <c r="C25" s="106"/>
      <c r="D25" s="106"/>
      <c r="E25" s="53"/>
      <c r="F25" s="53"/>
      <c r="G25" s="53"/>
      <c r="H25" s="177"/>
      <c r="I25" s="134"/>
    </row>
    <row r="26" spans="1:9" x14ac:dyDescent="0.2">
      <c r="A26" s="69" t="s">
        <v>375</v>
      </c>
    </row>
    <row r="27" spans="1:9" s="169" customFormat="1" ht="22.5" customHeight="1" x14ac:dyDescent="0.2">
      <c r="A27" s="342" t="s">
        <v>91</v>
      </c>
      <c r="B27" s="365" t="s">
        <v>203</v>
      </c>
      <c r="C27" s="366"/>
      <c r="D27" s="371" t="s">
        <v>93</v>
      </c>
      <c r="E27" s="371" t="s">
        <v>376</v>
      </c>
      <c r="F27" s="371"/>
      <c r="G27" s="371" t="s">
        <v>300</v>
      </c>
      <c r="H27" s="371"/>
    </row>
    <row r="28" spans="1:9" s="169" customFormat="1" ht="14.25" customHeight="1" x14ac:dyDescent="0.2">
      <c r="A28" s="343"/>
      <c r="B28" s="367"/>
      <c r="C28" s="368"/>
      <c r="D28" s="371"/>
      <c r="E28" s="371"/>
      <c r="F28" s="371"/>
      <c r="G28" s="371"/>
      <c r="H28" s="371"/>
    </row>
    <row r="29" spans="1:9" s="169" customFormat="1" ht="14.25" x14ac:dyDescent="0.2">
      <c r="A29" s="344"/>
      <c r="B29" s="369"/>
      <c r="C29" s="370"/>
      <c r="D29" s="371"/>
      <c r="E29" s="371"/>
      <c r="F29" s="371"/>
      <c r="G29" s="371"/>
      <c r="H29" s="371"/>
    </row>
    <row r="30" spans="1:9" s="69" customFormat="1" ht="14.25" x14ac:dyDescent="0.2">
      <c r="A30" s="68">
        <v>1</v>
      </c>
      <c r="B30" s="348">
        <v>2</v>
      </c>
      <c r="C30" s="349"/>
      <c r="D30" s="45">
        <v>3</v>
      </c>
      <c r="E30" s="378">
        <v>4</v>
      </c>
      <c r="F30" s="380"/>
      <c r="G30" s="348">
        <v>5</v>
      </c>
      <c r="H30" s="349"/>
    </row>
    <row r="31" spans="1:9" ht="132" customHeight="1" x14ac:dyDescent="0.2">
      <c r="A31" s="49">
        <v>1</v>
      </c>
      <c r="B31" s="350" t="s">
        <v>578</v>
      </c>
      <c r="C31" s="351"/>
      <c r="D31" s="62" t="s">
        <v>169</v>
      </c>
      <c r="E31" s="389">
        <f>ROUND(((H14/H20+H15/H21+H16/H22)*2+0.3)*2,2)</f>
        <v>12.13</v>
      </c>
      <c r="F31" s="390"/>
      <c r="G31" s="352" t="s">
        <v>421</v>
      </c>
      <c r="H31" s="353"/>
    </row>
    <row r="32" spans="1:9" ht="14.25" customHeight="1" x14ac:dyDescent="0.2">
      <c r="A32" s="49"/>
      <c r="B32" s="354" t="s">
        <v>378</v>
      </c>
      <c r="C32" s="355"/>
      <c r="D32" s="62"/>
      <c r="E32" s="359"/>
      <c r="F32" s="360"/>
      <c r="G32" s="352"/>
      <c r="H32" s="353"/>
    </row>
    <row r="33" spans="1:8" ht="23.25" customHeight="1" x14ac:dyDescent="0.2">
      <c r="A33" s="91"/>
      <c r="B33" s="75"/>
    </row>
    <row r="34" spans="1:8" x14ac:dyDescent="0.2">
      <c r="A34" s="69" t="s">
        <v>422</v>
      </c>
    </row>
    <row r="35" spans="1:8" s="169" customFormat="1" ht="22.5" customHeight="1" x14ac:dyDescent="0.2">
      <c r="A35" s="342" t="s">
        <v>91</v>
      </c>
      <c r="B35" s="342" t="s">
        <v>423</v>
      </c>
      <c r="C35" s="342" t="s">
        <v>424</v>
      </c>
      <c r="D35" s="342" t="s">
        <v>425</v>
      </c>
      <c r="E35" s="342" t="s">
        <v>143</v>
      </c>
      <c r="F35" s="383" t="s">
        <v>384</v>
      </c>
      <c r="G35" s="384"/>
      <c r="H35" s="342" t="s">
        <v>426</v>
      </c>
    </row>
    <row r="36" spans="1:8" s="169" customFormat="1" ht="14.25" customHeight="1" x14ac:dyDescent="0.2">
      <c r="A36" s="343"/>
      <c r="B36" s="343"/>
      <c r="C36" s="343"/>
      <c r="D36" s="343"/>
      <c r="E36" s="343"/>
      <c r="F36" s="385"/>
      <c r="G36" s="386"/>
      <c r="H36" s="343"/>
    </row>
    <row r="37" spans="1:8" s="169" customFormat="1" ht="14.25" x14ac:dyDescent="0.2">
      <c r="A37" s="344"/>
      <c r="B37" s="344"/>
      <c r="C37" s="344"/>
      <c r="D37" s="344"/>
      <c r="E37" s="344"/>
      <c r="F37" s="387"/>
      <c r="G37" s="388"/>
      <c r="H37" s="344"/>
    </row>
    <row r="38" spans="1:8" s="69" customFormat="1" ht="14.25" x14ac:dyDescent="0.2">
      <c r="A38" s="68">
        <v>1</v>
      </c>
      <c r="B38" s="45">
        <v>2</v>
      </c>
      <c r="C38" s="68">
        <v>3</v>
      </c>
      <c r="D38" s="45">
        <v>4</v>
      </c>
      <c r="E38" s="68">
        <v>5</v>
      </c>
      <c r="F38" s="348">
        <v>6</v>
      </c>
      <c r="G38" s="349"/>
      <c r="H38" s="68">
        <v>7</v>
      </c>
    </row>
    <row r="39" spans="1:8" s="69" customFormat="1" ht="14.25" x14ac:dyDescent="0.2">
      <c r="A39" s="378" t="s">
        <v>427</v>
      </c>
      <c r="B39" s="379"/>
      <c r="C39" s="379"/>
      <c r="D39" s="379"/>
      <c r="E39" s="379"/>
      <c r="F39" s="379"/>
      <c r="G39" s="379"/>
      <c r="H39" s="380"/>
    </row>
    <row r="40" spans="1:8" s="91" customFormat="1" ht="30" x14ac:dyDescent="0.2">
      <c r="A40" s="62">
        <v>1</v>
      </c>
      <c r="B40" s="271" t="s">
        <v>428</v>
      </c>
      <c r="C40" s="57" t="s">
        <v>429</v>
      </c>
      <c r="D40" s="272">
        <f>E31</f>
        <v>12.13</v>
      </c>
      <c r="E40" s="57">
        <v>3</v>
      </c>
      <c r="F40" s="381">
        <v>2684</v>
      </c>
      <c r="G40" s="382"/>
      <c r="H40" s="57">
        <f>ROUND(F40*E40*D40,2)</f>
        <v>97670.76</v>
      </c>
    </row>
    <row r="41" spans="1:8" s="169" customFormat="1" x14ac:dyDescent="0.2">
      <c r="A41" s="45"/>
      <c r="B41" s="175" t="s">
        <v>378</v>
      </c>
      <c r="C41" s="45"/>
      <c r="D41" s="45"/>
      <c r="E41" s="45"/>
      <c r="F41" s="352"/>
      <c r="G41" s="353"/>
      <c r="H41" s="54">
        <f>SUM(H40:H40)</f>
        <v>97670.76</v>
      </c>
    </row>
    <row r="42" spans="1:8" s="69" customFormat="1" ht="14.25" x14ac:dyDescent="0.2">
      <c r="A42" s="378" t="s">
        <v>430</v>
      </c>
      <c r="B42" s="379"/>
      <c r="C42" s="379"/>
      <c r="D42" s="379"/>
      <c r="E42" s="379"/>
      <c r="F42" s="379"/>
      <c r="G42" s="379"/>
      <c r="H42" s="380"/>
    </row>
    <row r="43" spans="1:8" x14ac:dyDescent="0.2">
      <c r="A43" s="49">
        <v>1</v>
      </c>
      <c r="B43" s="174"/>
      <c r="C43" s="62"/>
      <c r="D43" s="178"/>
      <c r="E43" s="49"/>
      <c r="F43" s="359"/>
      <c r="G43" s="360"/>
      <c r="H43" s="57">
        <f>ROUND(F43*E43*D43,2)</f>
        <v>0</v>
      </c>
    </row>
    <row r="44" spans="1:8" s="169" customFormat="1" ht="14.25" x14ac:dyDescent="0.2">
      <c r="A44" s="45"/>
      <c r="B44" s="175" t="s">
        <v>431</v>
      </c>
      <c r="C44" s="45"/>
      <c r="D44" s="45"/>
      <c r="E44" s="45"/>
      <c r="F44" s="371"/>
      <c r="G44" s="371"/>
      <c r="H44" s="54">
        <f>H43</f>
        <v>0</v>
      </c>
    </row>
    <row r="45" spans="1:8" x14ac:dyDescent="0.2">
      <c r="A45" s="70"/>
      <c r="B45" s="179" t="s">
        <v>432</v>
      </c>
      <c r="C45" s="70"/>
      <c r="D45" s="70"/>
      <c r="E45" s="70"/>
      <c r="F45" s="336"/>
      <c r="G45" s="336"/>
      <c r="H45" s="167">
        <f>H41+H44</f>
        <v>97670.76</v>
      </c>
    </row>
    <row r="46" spans="1:8" x14ac:dyDescent="0.2">
      <c r="A46" s="70"/>
      <c r="B46" s="179" t="s">
        <v>433</v>
      </c>
      <c r="C46" s="70"/>
      <c r="D46" s="70"/>
      <c r="E46" s="70"/>
      <c r="F46" s="336"/>
      <c r="G46" s="336"/>
      <c r="H46" s="167">
        <f>H45</f>
        <v>97670.76</v>
      </c>
    </row>
    <row r="47" spans="1:8" x14ac:dyDescent="0.2">
      <c r="A47" s="70"/>
      <c r="B47" s="179" t="s">
        <v>434</v>
      </c>
      <c r="C47" s="70"/>
      <c r="D47" s="70"/>
      <c r="E47" s="70"/>
      <c r="F47" s="68"/>
      <c r="G47" s="68"/>
      <c r="H47" s="167">
        <f>ROUND(H45/H24,0)</f>
        <v>15026</v>
      </c>
    </row>
    <row r="48" spans="1:8" x14ac:dyDescent="0.2">
      <c r="A48" s="140"/>
      <c r="B48" s="180"/>
      <c r="C48" s="140"/>
      <c r="D48" s="140"/>
      <c r="E48" s="140"/>
      <c r="F48" s="89"/>
      <c r="G48" s="89"/>
      <c r="H48" s="89"/>
    </row>
    <row r="49" spans="1:8" x14ac:dyDescent="0.2">
      <c r="A49" s="77" t="s">
        <v>152</v>
      </c>
      <c r="B49" s="130"/>
      <c r="C49" s="131"/>
      <c r="D49" s="132"/>
      <c r="E49" s="133"/>
      <c r="F49" s="133"/>
      <c r="G49" s="133"/>
    </row>
    <row r="50" spans="1:8" x14ac:dyDescent="0.2">
      <c r="A50" s="77"/>
      <c r="B50" s="130"/>
      <c r="C50" s="131"/>
      <c r="D50" s="132"/>
      <c r="E50" s="133"/>
      <c r="F50" s="133"/>
      <c r="G50" s="133"/>
    </row>
    <row r="51" spans="1:8" x14ac:dyDescent="0.2">
      <c r="A51" s="77" t="s">
        <v>153</v>
      </c>
      <c r="B51" s="130"/>
      <c r="C51" s="131"/>
      <c r="D51" s="132"/>
      <c r="E51" s="133"/>
      <c r="F51" s="133"/>
      <c r="G51" s="133"/>
    </row>
    <row r="52" spans="1:8" ht="20.25" customHeight="1" x14ac:dyDescent="0.2"/>
    <row r="53" spans="1:8" x14ac:dyDescent="0.2">
      <c r="A53" s="75" t="s">
        <v>278</v>
      </c>
    </row>
    <row r="55" spans="1:8" ht="33.75" customHeight="1" x14ac:dyDescent="0.2">
      <c r="A55" s="340" t="s">
        <v>630</v>
      </c>
      <c r="B55" s="340"/>
      <c r="C55" s="340"/>
      <c r="D55" s="340"/>
      <c r="E55" s="340"/>
      <c r="F55" s="340"/>
      <c r="G55" s="340"/>
      <c r="H55" s="340"/>
    </row>
    <row r="57" spans="1:8" ht="271.5" customHeight="1" x14ac:dyDescent="0.2">
      <c r="A57" s="340" t="s">
        <v>581</v>
      </c>
      <c r="B57" s="340"/>
      <c r="C57" s="340"/>
      <c r="D57" s="340"/>
      <c r="E57" s="340"/>
      <c r="F57" s="340"/>
      <c r="G57" s="340"/>
      <c r="H57" s="340"/>
    </row>
    <row r="58" spans="1:8" x14ac:dyDescent="0.2">
      <c r="A58" s="75" t="s">
        <v>435</v>
      </c>
    </row>
    <row r="59" spans="1:8" x14ac:dyDescent="0.2">
      <c r="A59" s="340" t="s">
        <v>580</v>
      </c>
      <c r="B59" s="340"/>
      <c r="C59" s="340"/>
      <c r="D59" s="340"/>
      <c r="E59" s="340"/>
      <c r="F59" s="340"/>
      <c r="G59" s="340"/>
      <c r="H59" s="340"/>
    </row>
  </sheetData>
  <mergeCells count="69">
    <mergeCell ref="A2:H2"/>
    <mergeCell ref="B8:D8"/>
    <mergeCell ref="E8:G8"/>
    <mergeCell ref="B9:D9"/>
    <mergeCell ref="E9:G9"/>
    <mergeCell ref="B10:D10"/>
    <mergeCell ref="E10:G10"/>
    <mergeCell ref="B11:D11"/>
    <mergeCell ref="E11:G11"/>
    <mergeCell ref="B12:D12"/>
    <mergeCell ref="E12:G12"/>
    <mergeCell ref="I12:K12"/>
    <mergeCell ref="B13:D13"/>
    <mergeCell ref="E13:G13"/>
    <mergeCell ref="B14:D14"/>
    <mergeCell ref="E14:G14"/>
    <mergeCell ref="B15:D15"/>
    <mergeCell ref="E15:G15"/>
    <mergeCell ref="B16:D16"/>
    <mergeCell ref="E16:G16"/>
    <mergeCell ref="B17:D17"/>
    <mergeCell ref="E17:G17"/>
    <mergeCell ref="B18:D18"/>
    <mergeCell ref="E18:G18"/>
    <mergeCell ref="B19:D19"/>
    <mergeCell ref="E19:G19"/>
    <mergeCell ref="B20:D20"/>
    <mergeCell ref="E20:G20"/>
    <mergeCell ref="B21:D21"/>
    <mergeCell ref="E21:G21"/>
    <mergeCell ref="B22:D22"/>
    <mergeCell ref="E22:G22"/>
    <mergeCell ref="B23:D23"/>
    <mergeCell ref="E23:G23"/>
    <mergeCell ref="B24:D24"/>
    <mergeCell ref="E24:G24"/>
    <mergeCell ref="A27:A29"/>
    <mergeCell ref="B27:C29"/>
    <mergeCell ref="D27:D29"/>
    <mergeCell ref="E27:F29"/>
    <mergeCell ref="G27:H29"/>
    <mergeCell ref="B30:C30"/>
    <mergeCell ref="E30:F30"/>
    <mergeCell ref="G30:H30"/>
    <mergeCell ref="B31:C31"/>
    <mergeCell ref="E31:F31"/>
    <mergeCell ref="G31:H31"/>
    <mergeCell ref="B32:C32"/>
    <mergeCell ref="E32:F32"/>
    <mergeCell ref="G32:H32"/>
    <mergeCell ref="A35:A37"/>
    <mergeCell ref="B35:B37"/>
    <mergeCell ref="C35:C37"/>
    <mergeCell ref="D35:D37"/>
    <mergeCell ref="E35:E37"/>
    <mergeCell ref="F35:G37"/>
    <mergeCell ref="H35:H37"/>
    <mergeCell ref="F38:G38"/>
    <mergeCell ref="A39:H39"/>
    <mergeCell ref="F40:G40"/>
    <mergeCell ref="F41:G41"/>
    <mergeCell ref="A42:H42"/>
    <mergeCell ref="A59:H59"/>
    <mergeCell ref="A55:H55"/>
    <mergeCell ref="F43:G43"/>
    <mergeCell ref="F44:G44"/>
    <mergeCell ref="F45:G45"/>
    <mergeCell ref="F46:G46"/>
    <mergeCell ref="A57:H5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workbookViewId="0">
      <selection activeCell="A58" sqref="A58:H58"/>
    </sheetView>
  </sheetViews>
  <sheetFormatPr defaultRowHeight="15" x14ac:dyDescent="0.2"/>
  <cols>
    <col min="1" max="1" width="6.140625" style="75" customWidth="1"/>
    <col min="2" max="2" width="26" style="74" customWidth="1"/>
    <col min="3" max="3" width="15.28515625" style="75" customWidth="1"/>
    <col min="4" max="4" width="23.5703125" style="75" customWidth="1"/>
    <col min="5" max="5" width="11.42578125" style="75" customWidth="1"/>
    <col min="6" max="6" width="14.28515625" style="75" customWidth="1"/>
    <col min="7" max="7" width="21.28515625" style="75" customWidth="1"/>
    <col min="8" max="8" width="20.5703125" style="75" bestFit="1" customWidth="1"/>
    <col min="9" max="9" width="12" style="75" customWidth="1"/>
    <col min="10" max="10" width="9.140625" style="75"/>
    <col min="11" max="11" width="45.42578125" style="75" customWidth="1"/>
    <col min="12" max="13" width="9.140625" style="75"/>
    <col min="14" max="14" width="23.28515625" style="75" customWidth="1"/>
    <col min="15" max="15" width="25.28515625" style="75" customWidth="1"/>
    <col min="16" max="16" width="16.5703125" style="75" customWidth="1"/>
    <col min="17" max="17" width="19.5703125" style="75" customWidth="1"/>
    <col min="18" max="16384" width="9.140625" style="75"/>
  </cols>
  <sheetData>
    <row r="1" spans="1:9" ht="98.25" customHeight="1" x14ac:dyDescent="0.2">
      <c r="A1" s="376" t="s">
        <v>589</v>
      </c>
      <c r="B1" s="376"/>
      <c r="C1" s="376"/>
      <c r="D1" s="376"/>
      <c r="E1" s="376"/>
      <c r="F1" s="376"/>
      <c r="G1" s="376"/>
      <c r="H1" s="376"/>
      <c r="I1" s="169"/>
    </row>
    <row r="2" spans="1:9" ht="7.5" customHeight="1" x14ac:dyDescent="0.2">
      <c r="A2" s="69"/>
      <c r="B2" s="75"/>
    </row>
    <row r="3" spans="1:9" x14ac:dyDescent="0.2">
      <c r="A3" s="42" t="s">
        <v>88</v>
      </c>
      <c r="B3" s="170"/>
      <c r="C3" s="170"/>
      <c r="D3" s="170"/>
      <c r="E3" s="170"/>
      <c r="F3" s="170"/>
      <c r="G3" s="170"/>
      <c r="H3" s="169"/>
    </row>
    <row r="4" spans="1:9" x14ac:dyDescent="0.2">
      <c r="A4" s="43" t="s">
        <v>89</v>
      </c>
      <c r="B4" s="170"/>
      <c r="C4" s="170"/>
      <c r="D4" s="170"/>
      <c r="E4" s="170"/>
      <c r="F4" s="170"/>
      <c r="G4" s="170"/>
      <c r="H4" s="169"/>
    </row>
    <row r="5" spans="1:9" x14ac:dyDescent="0.2">
      <c r="A5" s="43"/>
      <c r="B5" s="170"/>
      <c r="C5" s="170"/>
      <c r="D5" s="170"/>
      <c r="E5" s="170"/>
      <c r="F5" s="170"/>
      <c r="G5" s="170"/>
      <c r="H5" s="169"/>
    </row>
    <row r="6" spans="1:9" x14ac:dyDescent="0.2">
      <c r="A6" s="69" t="s">
        <v>90</v>
      </c>
      <c r="B6" s="75"/>
    </row>
    <row r="7" spans="1:9" ht="7.5" customHeight="1" x14ac:dyDescent="0.2">
      <c r="A7" s="69"/>
      <c r="B7" s="75"/>
    </row>
    <row r="8" spans="1:9" ht="28.5" customHeight="1" x14ac:dyDescent="0.2">
      <c r="A8" s="45" t="s">
        <v>91</v>
      </c>
      <c r="B8" s="348" t="s">
        <v>360</v>
      </c>
      <c r="C8" s="377"/>
      <c r="D8" s="377"/>
      <c r="E8" s="377"/>
      <c r="F8" s="349"/>
      <c r="G8" s="146" t="s">
        <v>399</v>
      </c>
      <c r="H8" s="45" t="s">
        <v>94</v>
      </c>
    </row>
    <row r="9" spans="1:9" x14ac:dyDescent="0.2">
      <c r="A9" s="68">
        <v>1</v>
      </c>
      <c r="B9" s="348">
        <v>2</v>
      </c>
      <c r="C9" s="377"/>
      <c r="D9" s="377"/>
      <c r="E9" s="377"/>
      <c r="F9" s="349"/>
      <c r="G9" s="181">
        <v>3</v>
      </c>
      <c r="H9" s="68">
        <v>4</v>
      </c>
    </row>
    <row r="10" spans="1:9" x14ac:dyDescent="0.2">
      <c r="A10" s="68"/>
      <c r="B10" s="354" t="s">
        <v>585</v>
      </c>
      <c r="C10" s="373"/>
      <c r="D10" s="373"/>
      <c r="E10" s="373"/>
      <c r="F10" s="355"/>
      <c r="G10" s="68"/>
      <c r="H10" s="68"/>
    </row>
    <row r="11" spans="1:9" ht="60" x14ac:dyDescent="0.2">
      <c r="A11" s="49">
        <v>1</v>
      </c>
      <c r="B11" s="350" t="s">
        <v>436</v>
      </c>
      <c r="C11" s="375"/>
      <c r="D11" s="375"/>
      <c r="E11" s="375"/>
      <c r="F11" s="351"/>
      <c r="G11" s="68"/>
      <c r="H11" s="57" t="s">
        <v>437</v>
      </c>
    </row>
    <row r="12" spans="1:9" x14ac:dyDescent="0.2">
      <c r="A12" s="49">
        <v>2</v>
      </c>
      <c r="B12" s="350" t="s">
        <v>438</v>
      </c>
      <c r="C12" s="375"/>
      <c r="D12" s="375"/>
      <c r="E12" s="375"/>
      <c r="F12" s="351"/>
      <c r="G12" s="181"/>
      <c r="H12" s="167"/>
    </row>
    <row r="13" spans="1:9" ht="15" customHeight="1" x14ac:dyDescent="0.2">
      <c r="A13" s="49">
        <v>3</v>
      </c>
      <c r="B13" s="350" t="s">
        <v>404</v>
      </c>
      <c r="C13" s="375"/>
      <c r="D13" s="375"/>
      <c r="E13" s="375"/>
      <c r="F13" s="351"/>
      <c r="G13" s="144" t="s">
        <v>405</v>
      </c>
      <c r="H13" s="81">
        <f>H14+H15+H17</f>
        <v>65</v>
      </c>
    </row>
    <row r="14" spans="1:9" x14ac:dyDescent="0.2">
      <c r="A14" s="93" t="s">
        <v>36</v>
      </c>
      <c r="B14" s="350" t="s">
        <v>415</v>
      </c>
      <c r="C14" s="375"/>
      <c r="D14" s="375"/>
      <c r="E14" s="375"/>
      <c r="F14" s="351"/>
      <c r="G14" s="144" t="s">
        <v>407</v>
      </c>
      <c r="H14" s="81">
        <v>35</v>
      </c>
    </row>
    <row r="15" spans="1:9" ht="15" customHeight="1" x14ac:dyDescent="0.2">
      <c r="A15" s="93" t="s">
        <v>37</v>
      </c>
      <c r="B15" s="350" t="s">
        <v>408</v>
      </c>
      <c r="C15" s="375"/>
      <c r="D15" s="375"/>
      <c r="E15" s="375"/>
      <c r="F15" s="351"/>
      <c r="G15" s="144" t="s">
        <v>409</v>
      </c>
      <c r="H15" s="81">
        <v>20</v>
      </c>
    </row>
    <row r="16" spans="1:9" ht="15" customHeight="1" x14ac:dyDescent="0.2">
      <c r="A16" s="93" t="s">
        <v>38</v>
      </c>
      <c r="B16" s="350" t="s">
        <v>439</v>
      </c>
      <c r="C16" s="375"/>
      <c r="D16" s="375"/>
      <c r="E16" s="375"/>
      <c r="F16" s="351"/>
      <c r="G16" s="144" t="s">
        <v>411</v>
      </c>
      <c r="H16" s="81"/>
    </row>
    <row r="17" spans="1:8" ht="15" customHeight="1" x14ac:dyDescent="0.2">
      <c r="A17" s="93" t="s">
        <v>39</v>
      </c>
      <c r="B17" s="350" t="s">
        <v>440</v>
      </c>
      <c r="C17" s="375"/>
      <c r="D17" s="375"/>
      <c r="E17" s="375"/>
      <c r="F17" s="351"/>
      <c r="G17" s="144" t="s">
        <v>413</v>
      </c>
      <c r="H17" s="81">
        <v>10</v>
      </c>
    </row>
    <row r="18" spans="1:8" x14ac:dyDescent="0.2">
      <c r="A18" s="68"/>
      <c r="B18" s="354" t="s">
        <v>106</v>
      </c>
      <c r="C18" s="373"/>
      <c r="D18" s="373"/>
      <c r="E18" s="373"/>
      <c r="F18" s="355"/>
      <c r="G18" s="68"/>
      <c r="H18" s="167"/>
    </row>
    <row r="19" spans="1:8" ht="15" customHeight="1" x14ac:dyDescent="0.2">
      <c r="A19" s="49">
        <v>4</v>
      </c>
      <c r="B19" s="350" t="s">
        <v>414</v>
      </c>
      <c r="C19" s="375"/>
      <c r="D19" s="375"/>
      <c r="E19" s="375"/>
      <c r="F19" s="351"/>
      <c r="G19" s="144"/>
      <c r="H19" s="81"/>
    </row>
    <row r="20" spans="1:8" x14ac:dyDescent="0.2">
      <c r="A20" s="93" t="s">
        <v>56</v>
      </c>
      <c r="B20" s="350" t="s">
        <v>406</v>
      </c>
      <c r="C20" s="375"/>
      <c r="D20" s="375"/>
      <c r="E20" s="375"/>
      <c r="F20" s="351"/>
      <c r="G20" s="144" t="s">
        <v>416</v>
      </c>
      <c r="H20" s="81">
        <v>10</v>
      </c>
    </row>
    <row r="21" spans="1:8" ht="15" customHeight="1" x14ac:dyDescent="0.2">
      <c r="A21" s="93" t="s">
        <v>58</v>
      </c>
      <c r="B21" s="350" t="s">
        <v>408</v>
      </c>
      <c r="C21" s="375"/>
      <c r="D21" s="375"/>
      <c r="E21" s="375"/>
      <c r="F21" s="351"/>
      <c r="G21" s="144" t="s">
        <v>417</v>
      </c>
      <c r="H21" s="81">
        <v>15</v>
      </c>
    </row>
    <row r="22" spans="1:8" ht="15" customHeight="1" x14ac:dyDescent="0.2">
      <c r="A22" s="93" t="s">
        <v>177</v>
      </c>
      <c r="B22" s="350" t="s">
        <v>410</v>
      </c>
      <c r="C22" s="375"/>
      <c r="D22" s="375"/>
      <c r="E22" s="375"/>
      <c r="F22" s="351"/>
      <c r="G22" s="144" t="s">
        <v>418</v>
      </c>
      <c r="H22" s="81">
        <v>12</v>
      </c>
    </row>
    <row r="23" spans="1:8" ht="15" customHeight="1" x14ac:dyDescent="0.2">
      <c r="A23" s="93" t="s">
        <v>419</v>
      </c>
      <c r="B23" s="350" t="s">
        <v>412</v>
      </c>
      <c r="C23" s="375"/>
      <c r="D23" s="375"/>
      <c r="E23" s="375"/>
      <c r="F23" s="351"/>
      <c r="G23" s="144" t="s">
        <v>420</v>
      </c>
      <c r="H23" s="81">
        <v>10</v>
      </c>
    </row>
    <row r="24" spans="1:8" x14ac:dyDescent="0.2">
      <c r="A24" s="49">
        <v>5</v>
      </c>
      <c r="B24" s="350" t="s">
        <v>441</v>
      </c>
      <c r="C24" s="375"/>
      <c r="D24" s="375"/>
      <c r="E24" s="375"/>
      <c r="F24" s="351"/>
      <c r="G24" s="124" t="s">
        <v>442</v>
      </c>
      <c r="H24" s="270"/>
    </row>
    <row r="25" spans="1:8" ht="15" customHeight="1" x14ac:dyDescent="0.2">
      <c r="A25" s="93" t="s">
        <v>443</v>
      </c>
      <c r="B25" s="350" t="s">
        <v>444</v>
      </c>
      <c r="C25" s="375"/>
      <c r="D25" s="375"/>
      <c r="E25" s="375"/>
      <c r="F25" s="351"/>
      <c r="G25" s="124"/>
      <c r="H25" s="270">
        <v>1</v>
      </c>
    </row>
    <row r="26" spans="1:8" x14ac:dyDescent="0.2">
      <c r="A26" s="93" t="s">
        <v>445</v>
      </c>
      <c r="B26" s="350" t="s">
        <v>446</v>
      </c>
      <c r="C26" s="375"/>
      <c r="D26" s="375"/>
      <c r="E26" s="375"/>
      <c r="F26" s="351"/>
      <c r="G26" s="124"/>
      <c r="H26" s="270">
        <v>0.75</v>
      </c>
    </row>
    <row r="27" spans="1:8" ht="28.5" customHeight="1" x14ac:dyDescent="0.2">
      <c r="A27" s="93" t="s">
        <v>108</v>
      </c>
      <c r="B27" s="350" t="s">
        <v>201</v>
      </c>
      <c r="C27" s="375"/>
      <c r="D27" s="375"/>
      <c r="E27" s="375"/>
      <c r="F27" s="351"/>
      <c r="G27" s="124"/>
      <c r="H27" s="270">
        <v>6.5</v>
      </c>
    </row>
    <row r="28" spans="1:8" x14ac:dyDescent="0.2">
      <c r="A28" s="53"/>
      <c r="B28" s="176"/>
      <c r="C28" s="176"/>
      <c r="D28" s="176"/>
      <c r="E28" s="176"/>
      <c r="F28" s="176"/>
      <c r="G28" s="121"/>
      <c r="H28" s="177"/>
    </row>
    <row r="29" spans="1:8" x14ac:dyDescent="0.2">
      <c r="A29" s="69" t="s">
        <v>375</v>
      </c>
    </row>
    <row r="30" spans="1:8" s="169" customFormat="1" ht="27.75" customHeight="1" x14ac:dyDescent="0.2">
      <c r="A30" s="171" t="s">
        <v>91</v>
      </c>
      <c r="B30" s="365" t="s">
        <v>203</v>
      </c>
      <c r="C30" s="366"/>
      <c r="D30" s="92" t="s">
        <v>93</v>
      </c>
      <c r="E30" s="371" t="s">
        <v>376</v>
      </c>
      <c r="F30" s="371"/>
      <c r="G30" s="371" t="s">
        <v>300</v>
      </c>
      <c r="H30" s="371"/>
    </row>
    <row r="31" spans="1:8" s="69" customFormat="1" ht="14.25" x14ac:dyDescent="0.2">
      <c r="A31" s="68">
        <v>1</v>
      </c>
      <c r="B31" s="348">
        <v>2</v>
      </c>
      <c r="C31" s="349"/>
      <c r="D31" s="45">
        <v>3</v>
      </c>
      <c r="E31" s="378">
        <v>4</v>
      </c>
      <c r="F31" s="380"/>
      <c r="G31" s="348">
        <v>5</v>
      </c>
      <c r="H31" s="349"/>
    </row>
    <row r="32" spans="1:8" ht="132" customHeight="1" x14ac:dyDescent="0.2">
      <c r="A32" s="49">
        <v>1</v>
      </c>
      <c r="B32" s="350" t="s">
        <v>587</v>
      </c>
      <c r="C32" s="351"/>
      <c r="D32" s="62" t="s">
        <v>169</v>
      </c>
      <c r="E32" s="389">
        <f>ROUND(((H14/H20+H15/H21+H17/H23)*2+H25)*2,2)</f>
        <v>25.33</v>
      </c>
      <c r="F32" s="390"/>
      <c r="G32" s="352" t="s">
        <v>447</v>
      </c>
      <c r="H32" s="353"/>
    </row>
    <row r="33" spans="1:8" ht="14.25" customHeight="1" x14ac:dyDescent="0.2">
      <c r="A33" s="49"/>
      <c r="B33" s="354" t="s">
        <v>378</v>
      </c>
      <c r="C33" s="355"/>
      <c r="D33" s="62"/>
      <c r="E33" s="359"/>
      <c r="F33" s="360"/>
      <c r="G33" s="352"/>
      <c r="H33" s="353"/>
    </row>
    <row r="34" spans="1:8" ht="24.75" customHeight="1" x14ac:dyDescent="0.2">
      <c r="A34" s="53"/>
      <c r="B34" s="182"/>
      <c r="C34" s="182"/>
      <c r="D34" s="182"/>
      <c r="E34" s="121"/>
      <c r="F34" s="121"/>
      <c r="G34" s="177"/>
      <c r="H34" s="176"/>
    </row>
    <row r="35" spans="1:8" x14ac:dyDescent="0.2">
      <c r="A35" s="69" t="s">
        <v>422</v>
      </c>
    </row>
    <row r="36" spans="1:8" ht="9" customHeight="1" x14ac:dyDescent="0.2">
      <c r="A36" s="69"/>
    </row>
    <row r="37" spans="1:8" s="169" customFormat="1" ht="22.5" customHeight="1" x14ac:dyDescent="0.2">
      <c r="A37" s="371" t="s">
        <v>91</v>
      </c>
      <c r="B37" s="371" t="s">
        <v>448</v>
      </c>
      <c r="C37" s="371"/>
      <c r="D37" s="371" t="s">
        <v>449</v>
      </c>
      <c r="E37" s="371" t="s">
        <v>425</v>
      </c>
      <c r="F37" s="371" t="s">
        <v>143</v>
      </c>
      <c r="G37" s="397" t="s">
        <v>450</v>
      </c>
      <c r="H37" s="371" t="s">
        <v>426</v>
      </c>
    </row>
    <row r="38" spans="1:8" s="169" customFormat="1" ht="14.25" customHeight="1" x14ac:dyDescent="0.2">
      <c r="A38" s="371"/>
      <c r="B38" s="371"/>
      <c r="C38" s="371"/>
      <c r="D38" s="371"/>
      <c r="E38" s="371"/>
      <c r="F38" s="371"/>
      <c r="G38" s="397"/>
      <c r="H38" s="371"/>
    </row>
    <row r="39" spans="1:8" s="169" customFormat="1" ht="10.5" customHeight="1" x14ac:dyDescent="0.2">
      <c r="A39" s="371"/>
      <c r="B39" s="371"/>
      <c r="C39" s="371"/>
      <c r="D39" s="371"/>
      <c r="E39" s="371"/>
      <c r="F39" s="371"/>
      <c r="G39" s="397"/>
      <c r="H39" s="371"/>
    </row>
    <row r="40" spans="1:8" s="69" customFormat="1" ht="14.25" x14ac:dyDescent="0.2">
      <c r="A40" s="68">
        <v>1</v>
      </c>
      <c r="B40" s="371">
        <v>2</v>
      </c>
      <c r="C40" s="371"/>
      <c r="D40" s="68">
        <v>3</v>
      </c>
      <c r="E40" s="45">
        <v>4</v>
      </c>
      <c r="F40" s="68">
        <v>5</v>
      </c>
      <c r="G40" s="45">
        <v>6</v>
      </c>
      <c r="H40" s="68">
        <v>7</v>
      </c>
    </row>
    <row r="41" spans="1:8" s="69" customFormat="1" ht="14.25" x14ac:dyDescent="0.2">
      <c r="A41" s="70" t="s">
        <v>451</v>
      </c>
      <c r="B41" s="70"/>
      <c r="C41" s="70"/>
      <c r="D41" s="70"/>
      <c r="E41" s="70"/>
      <c r="F41" s="70"/>
      <c r="G41" s="70"/>
      <c r="H41" s="70"/>
    </row>
    <row r="42" spans="1:8" s="91" customFormat="1" ht="32.25" customHeight="1" x14ac:dyDescent="0.2">
      <c r="A42" s="57">
        <v>1</v>
      </c>
      <c r="B42" s="398" t="s">
        <v>452</v>
      </c>
      <c r="C42" s="398"/>
      <c r="D42" s="57" t="s">
        <v>453</v>
      </c>
      <c r="E42" s="272">
        <f>E32</f>
        <v>25.33</v>
      </c>
      <c r="F42" s="57">
        <v>1</v>
      </c>
      <c r="G42" s="57">
        <v>710</v>
      </c>
      <c r="H42" s="57">
        <f>ROUND(E42*F42*G42,2)</f>
        <v>17984.3</v>
      </c>
    </row>
    <row r="43" spans="1:8" s="91" customFormat="1" ht="30" customHeight="1" x14ac:dyDescent="0.2">
      <c r="A43" s="57">
        <v>2</v>
      </c>
      <c r="B43" s="399" t="s">
        <v>428</v>
      </c>
      <c r="C43" s="400"/>
      <c r="D43" s="57" t="s">
        <v>429</v>
      </c>
      <c r="E43" s="272">
        <v>25.33</v>
      </c>
      <c r="F43" s="57">
        <v>1</v>
      </c>
      <c r="G43" s="57">
        <v>2684</v>
      </c>
      <c r="H43" s="57">
        <f>ROUND(E43*F43*G43,2)</f>
        <v>67985.72</v>
      </c>
    </row>
    <row r="44" spans="1:8" s="169" customFormat="1" ht="14.25" x14ac:dyDescent="0.2">
      <c r="A44" s="45"/>
      <c r="B44" s="394" t="s">
        <v>378</v>
      </c>
      <c r="C44" s="394"/>
      <c r="D44" s="45"/>
      <c r="E44" s="45"/>
      <c r="F44" s="45"/>
      <c r="G44" s="45"/>
      <c r="H44" s="54">
        <f>H43+H42</f>
        <v>85970.02</v>
      </c>
    </row>
    <row r="45" spans="1:8" s="69" customFormat="1" ht="14.25" x14ac:dyDescent="0.2">
      <c r="A45" s="70" t="s">
        <v>430</v>
      </c>
      <c r="B45" s="70"/>
      <c r="C45" s="70"/>
      <c r="D45" s="70"/>
      <c r="E45" s="70"/>
      <c r="F45" s="70"/>
      <c r="G45" s="70"/>
      <c r="H45" s="273"/>
    </row>
    <row r="46" spans="1:8" x14ac:dyDescent="0.2">
      <c r="A46" s="49">
        <v>2</v>
      </c>
      <c r="B46" s="392"/>
      <c r="C46" s="392"/>
      <c r="D46" s="62"/>
      <c r="E46" s="178"/>
      <c r="F46" s="49"/>
      <c r="G46" s="49"/>
      <c r="H46" s="57">
        <f>ROUND(G46*F46*E46,2)</f>
        <v>0</v>
      </c>
    </row>
    <row r="47" spans="1:8" s="169" customFormat="1" ht="14.25" x14ac:dyDescent="0.2">
      <c r="A47" s="45"/>
      <c r="B47" s="394" t="s">
        <v>431</v>
      </c>
      <c r="C47" s="394"/>
      <c r="D47" s="45"/>
      <c r="E47" s="45"/>
      <c r="F47" s="45"/>
      <c r="G47" s="100"/>
      <c r="H47" s="54">
        <f>H46</f>
        <v>0</v>
      </c>
    </row>
    <row r="48" spans="1:8" x14ac:dyDescent="0.2">
      <c r="A48" s="70"/>
      <c r="B48" s="179" t="s">
        <v>432</v>
      </c>
      <c r="C48" s="70"/>
      <c r="D48" s="70"/>
      <c r="E48" s="70"/>
      <c r="F48" s="70"/>
      <c r="G48" s="65"/>
      <c r="H48" s="167">
        <f>H44+H47</f>
        <v>85970.02</v>
      </c>
    </row>
    <row r="49" spans="1:8" x14ac:dyDescent="0.2">
      <c r="A49" s="70"/>
      <c r="B49" s="395" t="s">
        <v>433</v>
      </c>
      <c r="C49" s="396"/>
      <c r="D49" s="70"/>
      <c r="E49" s="70"/>
      <c r="F49" s="70"/>
      <c r="G49" s="65"/>
      <c r="H49" s="167">
        <f>H48</f>
        <v>85970.02</v>
      </c>
    </row>
    <row r="50" spans="1:8" x14ac:dyDescent="0.2">
      <c r="A50" s="70"/>
      <c r="B50" s="395" t="s">
        <v>454</v>
      </c>
      <c r="C50" s="396"/>
      <c r="D50" s="70"/>
      <c r="E50" s="70"/>
      <c r="F50" s="70"/>
      <c r="G50" s="65"/>
      <c r="H50" s="167">
        <f>ROUND(H49/H27,0)</f>
        <v>13226</v>
      </c>
    </row>
    <row r="51" spans="1:8" x14ac:dyDescent="0.2">
      <c r="A51" s="140"/>
      <c r="B51" s="180"/>
      <c r="C51" s="140"/>
      <c r="D51" s="140"/>
      <c r="E51" s="140"/>
      <c r="F51" s="89"/>
      <c r="G51" s="89"/>
      <c r="H51" s="89"/>
    </row>
    <row r="52" spans="1:8" x14ac:dyDescent="0.2">
      <c r="A52" s="77" t="s">
        <v>152</v>
      </c>
      <c r="B52" s="130"/>
      <c r="C52" s="131"/>
      <c r="D52" s="132"/>
      <c r="E52" s="133"/>
      <c r="F52" s="133"/>
      <c r="G52" s="133"/>
    </row>
    <row r="53" spans="1:8" x14ac:dyDescent="0.2">
      <c r="A53" s="77"/>
      <c r="B53" s="130"/>
      <c r="C53" s="131"/>
      <c r="D53" s="132"/>
      <c r="E53" s="133"/>
      <c r="F53" s="133"/>
      <c r="G53" s="133"/>
    </row>
    <row r="54" spans="1:8" x14ac:dyDescent="0.2">
      <c r="A54" s="77" t="s">
        <v>153</v>
      </c>
      <c r="B54" s="130"/>
      <c r="C54" s="131"/>
      <c r="D54" s="132"/>
      <c r="E54" s="133"/>
      <c r="F54" s="133"/>
      <c r="G54" s="133"/>
    </row>
    <row r="56" spans="1:8" x14ac:dyDescent="0.2">
      <c r="A56" s="75" t="s">
        <v>278</v>
      </c>
    </row>
    <row r="57" spans="1:8" ht="48" customHeight="1" x14ac:dyDescent="0.2">
      <c r="A57" s="75" t="s">
        <v>155</v>
      </c>
      <c r="B57" s="340" t="s">
        <v>629</v>
      </c>
      <c r="C57" s="340"/>
      <c r="D57" s="340"/>
      <c r="E57" s="340"/>
      <c r="F57" s="340"/>
      <c r="G57" s="340"/>
      <c r="H57" s="340"/>
    </row>
    <row r="58" spans="1:8" ht="288" customHeight="1" x14ac:dyDescent="0.2">
      <c r="A58" s="340" t="s">
        <v>620</v>
      </c>
      <c r="B58" s="340"/>
      <c r="C58" s="340"/>
      <c r="D58" s="340"/>
      <c r="E58" s="340"/>
      <c r="F58" s="340"/>
      <c r="G58" s="340"/>
      <c r="H58" s="340"/>
    </row>
    <row r="60" spans="1:8" x14ac:dyDescent="0.2">
      <c r="A60" s="75" t="s">
        <v>435</v>
      </c>
    </row>
    <row r="62" spans="1:8" x14ac:dyDescent="0.2">
      <c r="A62" s="340" t="s">
        <v>588</v>
      </c>
      <c r="B62" s="340"/>
      <c r="C62" s="340"/>
      <c r="D62" s="340"/>
      <c r="E62" s="340"/>
      <c r="F62" s="340"/>
      <c r="G62" s="340"/>
      <c r="H62" s="340"/>
    </row>
  </sheetData>
  <mergeCells count="51">
    <mergeCell ref="A1:H1"/>
    <mergeCell ref="B8:F8"/>
    <mergeCell ref="B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B26:F26"/>
    <mergeCell ref="B27:F27"/>
    <mergeCell ref="B30:C30"/>
    <mergeCell ref="E30:F30"/>
    <mergeCell ref="G30:H30"/>
    <mergeCell ref="B31:C31"/>
    <mergeCell ref="E31:F31"/>
    <mergeCell ref="G31:H31"/>
    <mergeCell ref="B32:C32"/>
    <mergeCell ref="E32:F32"/>
    <mergeCell ref="G32:H32"/>
    <mergeCell ref="B33:C33"/>
    <mergeCell ref="E33:F33"/>
    <mergeCell ref="G33:H33"/>
    <mergeCell ref="A37:A39"/>
    <mergeCell ref="B37:C39"/>
    <mergeCell ref="D37:D39"/>
    <mergeCell ref="E37:E39"/>
    <mergeCell ref="F37:F39"/>
    <mergeCell ref="G37:G39"/>
    <mergeCell ref="H37:H39"/>
    <mergeCell ref="B40:C40"/>
    <mergeCell ref="B42:C42"/>
    <mergeCell ref="B43:C43"/>
    <mergeCell ref="B57:H57"/>
    <mergeCell ref="A58:H58"/>
    <mergeCell ref="A62:H62"/>
    <mergeCell ref="B44:C44"/>
    <mergeCell ref="B46:C46"/>
    <mergeCell ref="B47:C47"/>
    <mergeCell ref="B49:C49"/>
    <mergeCell ref="B50:C5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7"/>
  <sheetViews>
    <sheetView workbookViewId="0">
      <selection activeCell="A69" sqref="A69:G69"/>
    </sheetView>
  </sheetViews>
  <sheetFormatPr defaultRowHeight="15" x14ac:dyDescent="0.2"/>
  <cols>
    <col min="1" max="1" width="6.5703125" style="75" customWidth="1"/>
    <col min="2" max="2" width="42" style="74" customWidth="1"/>
    <col min="3" max="3" width="24.42578125" style="75" customWidth="1"/>
    <col min="4" max="4" width="9.7109375" style="75" customWidth="1"/>
    <col min="5" max="5" width="7.42578125" style="75" customWidth="1"/>
    <col min="6" max="6" width="21.42578125" style="75" customWidth="1"/>
    <col min="7" max="7" width="27" style="75" customWidth="1"/>
    <col min="8" max="8" width="12" style="75" customWidth="1"/>
    <col min="9" max="9" width="9.140625" style="75"/>
    <col min="10" max="10" width="45.42578125" style="75" customWidth="1"/>
    <col min="11" max="12" width="9.140625" style="75"/>
    <col min="13" max="13" width="23.28515625" style="75" customWidth="1"/>
    <col min="14" max="14" width="25.28515625" style="75" customWidth="1"/>
    <col min="15" max="15" width="16.5703125" style="75" customWidth="1"/>
    <col min="16" max="16" width="19.5703125" style="75" customWidth="1"/>
    <col min="17" max="16384" width="9.140625" style="75"/>
  </cols>
  <sheetData>
    <row r="1" spans="1:8" ht="8.25" customHeight="1" x14ac:dyDescent="0.2"/>
    <row r="2" spans="1:8" ht="90" customHeight="1" x14ac:dyDescent="0.2">
      <c r="A2" s="376" t="s">
        <v>594</v>
      </c>
      <c r="B2" s="376"/>
      <c r="C2" s="376"/>
      <c r="D2" s="376"/>
      <c r="E2" s="376"/>
      <c r="F2" s="376"/>
      <c r="G2" s="376"/>
      <c r="H2" s="169"/>
    </row>
    <row r="3" spans="1:8" x14ac:dyDescent="0.2">
      <c r="A3" s="69"/>
      <c r="B3" s="75"/>
    </row>
    <row r="4" spans="1:8" x14ac:dyDescent="0.2">
      <c r="A4" s="42" t="s">
        <v>88</v>
      </c>
      <c r="B4" s="170"/>
      <c r="C4" s="170"/>
      <c r="D4" s="170"/>
      <c r="E4" s="170"/>
      <c r="F4" s="170"/>
      <c r="G4" s="170"/>
      <c r="H4" s="169"/>
    </row>
    <row r="5" spans="1:8" x14ac:dyDescent="0.2">
      <c r="A5" s="43" t="s">
        <v>89</v>
      </c>
      <c r="B5" s="170"/>
      <c r="C5" s="170"/>
      <c r="D5" s="170"/>
      <c r="E5" s="170"/>
      <c r="F5" s="170"/>
      <c r="G5" s="170"/>
      <c r="H5" s="169"/>
    </row>
    <row r="6" spans="1:8" x14ac:dyDescent="0.2">
      <c r="A6" s="43"/>
      <c r="B6" s="170"/>
      <c r="C6" s="170"/>
      <c r="D6" s="170"/>
      <c r="E6" s="170"/>
      <c r="F6" s="170"/>
      <c r="G6" s="170"/>
      <c r="H6" s="169"/>
    </row>
    <row r="7" spans="1:8" x14ac:dyDescent="0.2">
      <c r="A7" s="69" t="s">
        <v>90</v>
      </c>
      <c r="B7" s="75"/>
    </row>
    <row r="8" spans="1:8" ht="28.5" x14ac:dyDescent="0.2">
      <c r="A8" s="45" t="s">
        <v>91</v>
      </c>
      <c r="B8" s="371" t="s">
        <v>360</v>
      </c>
      <c r="C8" s="371"/>
      <c r="D8" s="371"/>
      <c r="E8" s="371" t="s">
        <v>399</v>
      </c>
      <c r="F8" s="371"/>
      <c r="G8" s="45" t="s">
        <v>94</v>
      </c>
    </row>
    <row r="9" spans="1:8" x14ac:dyDescent="0.2">
      <c r="A9" s="68">
        <v>1</v>
      </c>
      <c r="B9" s="371">
        <v>2</v>
      </c>
      <c r="C9" s="371"/>
      <c r="D9" s="371"/>
      <c r="E9" s="336">
        <v>3</v>
      </c>
      <c r="F9" s="336"/>
      <c r="G9" s="68">
        <v>4</v>
      </c>
    </row>
    <row r="10" spans="1:8" x14ac:dyDescent="0.2">
      <c r="A10" s="68"/>
      <c r="B10" s="354" t="s">
        <v>585</v>
      </c>
      <c r="C10" s="373"/>
      <c r="D10" s="373"/>
      <c r="E10" s="373"/>
      <c r="F10" s="355"/>
      <c r="G10" s="68"/>
    </row>
    <row r="11" spans="1:8" ht="54" customHeight="1" x14ac:dyDescent="0.2">
      <c r="A11" s="49">
        <v>1</v>
      </c>
      <c r="B11" s="392" t="s">
        <v>455</v>
      </c>
      <c r="C11" s="392"/>
      <c r="D11" s="392"/>
      <c r="E11" s="372"/>
      <c r="F11" s="372"/>
      <c r="G11" s="57" t="s">
        <v>437</v>
      </c>
    </row>
    <row r="12" spans="1:8" x14ac:dyDescent="0.2">
      <c r="A12" s="49">
        <v>2</v>
      </c>
      <c r="B12" s="392" t="s">
        <v>456</v>
      </c>
      <c r="C12" s="392"/>
      <c r="D12" s="392"/>
      <c r="E12" s="372"/>
      <c r="F12" s="372"/>
      <c r="G12" s="81" t="s">
        <v>457</v>
      </c>
    </row>
    <row r="13" spans="1:8" x14ac:dyDescent="0.2">
      <c r="A13" s="49">
        <v>3</v>
      </c>
      <c r="B13" s="392" t="s">
        <v>404</v>
      </c>
      <c r="C13" s="392"/>
      <c r="D13" s="392"/>
      <c r="E13" s="372" t="s">
        <v>405</v>
      </c>
      <c r="F13" s="372"/>
      <c r="G13" s="81">
        <f>G14+G15+G16+G17</f>
        <v>65</v>
      </c>
    </row>
    <row r="14" spans="1:8" x14ac:dyDescent="0.2">
      <c r="A14" s="93" t="s">
        <v>36</v>
      </c>
      <c r="B14" s="391" t="s">
        <v>406</v>
      </c>
      <c r="C14" s="391"/>
      <c r="D14" s="391"/>
      <c r="E14" s="372" t="s">
        <v>407</v>
      </c>
      <c r="F14" s="372"/>
      <c r="G14" s="81">
        <v>18</v>
      </c>
    </row>
    <row r="15" spans="1:8" x14ac:dyDescent="0.2">
      <c r="A15" s="93" t="s">
        <v>37</v>
      </c>
      <c r="B15" s="391" t="s">
        <v>408</v>
      </c>
      <c r="C15" s="391"/>
      <c r="D15" s="391"/>
      <c r="E15" s="372" t="s">
        <v>409</v>
      </c>
      <c r="F15" s="372"/>
      <c r="G15" s="81">
        <v>25</v>
      </c>
    </row>
    <row r="16" spans="1:8" x14ac:dyDescent="0.2">
      <c r="A16" s="93" t="s">
        <v>38</v>
      </c>
      <c r="B16" s="391" t="s">
        <v>410</v>
      </c>
      <c r="C16" s="391"/>
      <c r="D16" s="391"/>
      <c r="E16" s="372" t="s">
        <v>411</v>
      </c>
      <c r="F16" s="372"/>
      <c r="G16" s="81">
        <v>3</v>
      </c>
    </row>
    <row r="17" spans="1:8" x14ac:dyDescent="0.2">
      <c r="A17" s="93" t="s">
        <v>39</v>
      </c>
      <c r="B17" s="391" t="s">
        <v>412</v>
      </c>
      <c r="C17" s="391"/>
      <c r="D17" s="391"/>
      <c r="E17" s="372" t="s">
        <v>413</v>
      </c>
      <c r="F17" s="372"/>
      <c r="G17" s="81">
        <v>19</v>
      </c>
    </row>
    <row r="18" spans="1:8" x14ac:dyDescent="0.2">
      <c r="A18" s="68"/>
      <c r="B18" s="354" t="s">
        <v>106</v>
      </c>
      <c r="C18" s="373"/>
      <c r="D18" s="373"/>
      <c r="E18" s="373"/>
      <c r="F18" s="355"/>
      <c r="G18" s="167"/>
      <c r="H18" s="89"/>
    </row>
    <row r="19" spans="1:8" x14ac:dyDescent="0.2">
      <c r="A19" s="49">
        <v>4</v>
      </c>
      <c r="B19" s="392" t="s">
        <v>414</v>
      </c>
      <c r="C19" s="392"/>
      <c r="D19" s="392"/>
      <c r="E19" s="372"/>
      <c r="F19" s="372"/>
      <c r="G19" s="81"/>
    </row>
    <row r="20" spans="1:8" x14ac:dyDescent="0.2">
      <c r="A20" s="93" t="s">
        <v>56</v>
      </c>
      <c r="B20" s="391" t="s">
        <v>415</v>
      </c>
      <c r="C20" s="391"/>
      <c r="D20" s="391"/>
      <c r="E20" s="372" t="s">
        <v>416</v>
      </c>
      <c r="F20" s="372"/>
      <c r="G20" s="81">
        <v>10</v>
      </c>
    </row>
    <row r="21" spans="1:8" x14ac:dyDescent="0.2">
      <c r="A21" s="93" t="s">
        <v>58</v>
      </c>
      <c r="B21" s="391" t="s">
        <v>408</v>
      </c>
      <c r="C21" s="391"/>
      <c r="D21" s="391"/>
      <c r="E21" s="372" t="s">
        <v>417</v>
      </c>
      <c r="F21" s="372"/>
      <c r="G21" s="81">
        <v>15</v>
      </c>
    </row>
    <row r="22" spans="1:8" x14ac:dyDescent="0.2">
      <c r="A22" s="93" t="s">
        <v>177</v>
      </c>
      <c r="B22" s="391" t="s">
        <v>410</v>
      </c>
      <c r="C22" s="391"/>
      <c r="D22" s="391"/>
      <c r="E22" s="372" t="s">
        <v>418</v>
      </c>
      <c r="F22" s="372"/>
      <c r="G22" s="81">
        <v>12</v>
      </c>
    </row>
    <row r="23" spans="1:8" x14ac:dyDescent="0.2">
      <c r="A23" s="93" t="s">
        <v>419</v>
      </c>
      <c r="B23" s="391" t="s">
        <v>412</v>
      </c>
      <c r="C23" s="391"/>
      <c r="D23" s="391"/>
      <c r="E23" s="372" t="s">
        <v>420</v>
      </c>
      <c r="F23" s="372"/>
      <c r="G23" s="81">
        <v>10</v>
      </c>
    </row>
    <row r="24" spans="1:8" ht="36" customHeight="1" x14ac:dyDescent="0.2">
      <c r="A24" s="93" t="s">
        <v>458</v>
      </c>
      <c r="B24" s="391" t="s">
        <v>201</v>
      </c>
      <c r="C24" s="391"/>
      <c r="D24" s="391"/>
      <c r="E24" s="372"/>
      <c r="F24" s="372"/>
      <c r="G24" s="81">
        <v>6.5</v>
      </c>
    </row>
    <row r="25" spans="1:8" ht="32.25" customHeight="1" x14ac:dyDescent="0.2">
      <c r="A25" s="68"/>
      <c r="B25" s="354" t="s">
        <v>459</v>
      </c>
      <c r="C25" s="373"/>
      <c r="D25" s="373"/>
      <c r="E25" s="373"/>
      <c r="F25" s="355"/>
      <c r="G25" s="68"/>
    </row>
    <row r="26" spans="1:8" ht="34.5" customHeight="1" x14ac:dyDescent="0.2">
      <c r="A26" s="49">
        <v>6</v>
      </c>
      <c r="B26" s="402" t="s">
        <v>460</v>
      </c>
      <c r="C26" s="402"/>
      <c r="D26" s="402"/>
      <c r="E26" s="364" t="s">
        <v>442</v>
      </c>
      <c r="F26" s="364"/>
      <c r="G26" s="270">
        <v>15</v>
      </c>
    </row>
    <row r="27" spans="1:8" ht="31.5" customHeight="1" x14ac:dyDescent="0.2">
      <c r="A27" s="49">
        <v>7</v>
      </c>
      <c r="B27" s="402" t="s">
        <v>461</v>
      </c>
      <c r="C27" s="402"/>
      <c r="D27" s="402"/>
      <c r="E27" s="364" t="s">
        <v>462</v>
      </c>
      <c r="F27" s="364"/>
      <c r="G27" s="270">
        <v>25.98</v>
      </c>
    </row>
    <row r="28" spans="1:8" x14ac:dyDescent="0.2">
      <c r="A28" s="53"/>
      <c r="B28" s="106"/>
      <c r="C28" s="106"/>
      <c r="D28" s="106"/>
      <c r="E28" s="121"/>
      <c r="F28" s="121"/>
      <c r="G28" s="177"/>
    </row>
    <row r="29" spans="1:8" x14ac:dyDescent="0.2">
      <c r="A29" s="69" t="s">
        <v>375</v>
      </c>
    </row>
    <row r="30" spans="1:8" s="169" customFormat="1" ht="22.5" customHeight="1" x14ac:dyDescent="0.2">
      <c r="A30" s="342" t="s">
        <v>91</v>
      </c>
      <c r="B30" s="365" t="s">
        <v>203</v>
      </c>
      <c r="C30" s="366"/>
      <c r="D30" s="371" t="s">
        <v>93</v>
      </c>
      <c r="E30" s="371" t="s">
        <v>376</v>
      </c>
      <c r="F30" s="371"/>
      <c r="G30" s="371" t="s">
        <v>300</v>
      </c>
      <c r="H30" s="127"/>
    </row>
    <row r="31" spans="1:8" s="169" customFormat="1" ht="14.25" customHeight="1" x14ac:dyDescent="0.2">
      <c r="A31" s="343"/>
      <c r="B31" s="367"/>
      <c r="C31" s="368"/>
      <c r="D31" s="371"/>
      <c r="E31" s="371"/>
      <c r="F31" s="371"/>
      <c r="G31" s="371"/>
      <c r="H31" s="127"/>
    </row>
    <row r="32" spans="1:8" s="169" customFormat="1" ht="14.25" x14ac:dyDescent="0.2">
      <c r="A32" s="344"/>
      <c r="B32" s="369"/>
      <c r="C32" s="370"/>
      <c r="D32" s="371"/>
      <c r="E32" s="371"/>
      <c r="F32" s="371"/>
      <c r="G32" s="371"/>
      <c r="H32" s="127"/>
    </row>
    <row r="33" spans="1:8" s="69" customFormat="1" ht="14.25" x14ac:dyDescent="0.2">
      <c r="A33" s="68">
        <v>1</v>
      </c>
      <c r="B33" s="348">
        <v>2</v>
      </c>
      <c r="C33" s="349"/>
      <c r="D33" s="45">
        <v>3</v>
      </c>
      <c r="E33" s="378">
        <v>4</v>
      </c>
      <c r="F33" s="380"/>
      <c r="G33" s="92">
        <v>5</v>
      </c>
      <c r="H33" s="127"/>
    </row>
    <row r="34" spans="1:8" ht="94.5" customHeight="1" x14ac:dyDescent="0.2">
      <c r="A34" s="49">
        <v>1</v>
      </c>
      <c r="B34" s="350" t="s">
        <v>582</v>
      </c>
      <c r="C34" s="351"/>
      <c r="D34" s="62" t="s">
        <v>169</v>
      </c>
      <c r="E34" s="389">
        <f>ROUND((G14/G20+G15/G21+G16/G22+G17/A23)*4,2)</f>
        <v>14.87</v>
      </c>
      <c r="F34" s="390"/>
      <c r="G34" s="57" t="s">
        <v>463</v>
      </c>
      <c r="H34" s="98"/>
    </row>
    <row r="35" spans="1:8" ht="14.25" customHeight="1" x14ac:dyDescent="0.2">
      <c r="A35" s="49"/>
      <c r="B35" s="354" t="s">
        <v>378</v>
      </c>
      <c r="C35" s="355"/>
      <c r="D35" s="62"/>
      <c r="E35" s="359"/>
      <c r="F35" s="360"/>
      <c r="G35" s="158"/>
      <c r="H35" s="98"/>
    </row>
    <row r="36" spans="1:8" ht="13.5" customHeight="1" x14ac:dyDescent="0.2">
      <c r="A36" s="53"/>
      <c r="B36" s="182"/>
      <c r="C36" s="182"/>
      <c r="D36" s="182"/>
      <c r="E36" s="121"/>
      <c r="F36" s="121"/>
      <c r="G36" s="177"/>
    </row>
    <row r="37" spans="1:8" ht="14.25" customHeight="1" x14ac:dyDescent="0.2">
      <c r="A37" s="69" t="s">
        <v>464</v>
      </c>
    </row>
    <row r="38" spans="1:8" ht="8.25" customHeight="1" x14ac:dyDescent="0.2">
      <c r="A38" s="69"/>
    </row>
    <row r="39" spans="1:8" s="169" customFormat="1" ht="22.5" customHeight="1" x14ac:dyDescent="0.2">
      <c r="A39" s="342" t="s">
        <v>91</v>
      </c>
      <c r="B39" s="342" t="s">
        <v>448</v>
      </c>
      <c r="C39" s="342" t="s">
        <v>424</v>
      </c>
      <c r="D39" s="342" t="s">
        <v>465</v>
      </c>
      <c r="E39" s="342" t="s">
        <v>143</v>
      </c>
      <c r="F39" s="345" t="s">
        <v>466</v>
      </c>
      <c r="G39" s="342" t="s">
        <v>385</v>
      </c>
    </row>
    <row r="40" spans="1:8" s="169" customFormat="1" ht="26.25" customHeight="1" x14ac:dyDescent="0.2">
      <c r="A40" s="343"/>
      <c r="B40" s="343"/>
      <c r="C40" s="343"/>
      <c r="D40" s="343"/>
      <c r="E40" s="343"/>
      <c r="F40" s="346"/>
      <c r="G40" s="343"/>
    </row>
    <row r="41" spans="1:8" s="69" customFormat="1" ht="14.25" x14ac:dyDescent="0.2">
      <c r="A41" s="68">
        <v>1</v>
      </c>
      <c r="B41" s="45">
        <v>2</v>
      </c>
      <c r="C41" s="68">
        <v>3</v>
      </c>
      <c r="D41" s="45">
        <v>4</v>
      </c>
      <c r="E41" s="68">
        <v>5</v>
      </c>
      <c r="F41" s="45">
        <v>6</v>
      </c>
      <c r="G41" s="68">
        <v>7</v>
      </c>
    </row>
    <row r="42" spans="1:8" s="69" customFormat="1" ht="14.25" x14ac:dyDescent="0.2">
      <c r="A42" s="378" t="s">
        <v>467</v>
      </c>
      <c r="B42" s="379"/>
      <c r="C42" s="379"/>
      <c r="D42" s="379"/>
      <c r="E42" s="379"/>
      <c r="F42" s="379"/>
      <c r="G42" s="379"/>
    </row>
    <row r="43" spans="1:8" s="91" customFormat="1" ht="29.25" customHeight="1" x14ac:dyDescent="0.2">
      <c r="A43" s="62">
        <v>1</v>
      </c>
      <c r="B43" s="174" t="s">
        <v>452</v>
      </c>
      <c r="C43" s="62" t="s">
        <v>453</v>
      </c>
      <c r="D43" s="172">
        <v>14.87</v>
      </c>
      <c r="E43" s="62">
        <v>1</v>
      </c>
      <c r="F43" s="62">
        <v>710</v>
      </c>
      <c r="G43" s="274">
        <f>ROUND(D43*E43*F43,2)</f>
        <v>10557.7</v>
      </c>
    </row>
    <row r="44" spans="1:8" s="91" customFormat="1" x14ac:dyDescent="0.2">
      <c r="A44" s="62">
        <v>2</v>
      </c>
      <c r="B44" s="174" t="s">
        <v>428</v>
      </c>
      <c r="C44" s="62" t="s">
        <v>429</v>
      </c>
      <c r="D44" s="172">
        <v>14.87</v>
      </c>
      <c r="E44" s="62">
        <v>1</v>
      </c>
      <c r="F44" s="62">
        <v>2684</v>
      </c>
      <c r="G44" s="274">
        <f>ROUND(D44*E44*F44,2)</f>
        <v>39911.08</v>
      </c>
    </row>
    <row r="45" spans="1:8" s="169" customFormat="1" ht="14.25" x14ac:dyDescent="0.2">
      <c r="A45" s="45"/>
      <c r="B45" s="175" t="s">
        <v>378</v>
      </c>
      <c r="C45" s="45"/>
      <c r="D45" s="45"/>
      <c r="E45" s="45"/>
      <c r="F45" s="45"/>
      <c r="G45" s="278">
        <f>SUM(G43:G44)</f>
        <v>50468.78</v>
      </c>
    </row>
    <row r="46" spans="1:8" s="69" customFormat="1" ht="14.25" x14ac:dyDescent="0.2">
      <c r="A46" s="336" t="s">
        <v>468</v>
      </c>
      <c r="B46" s="336"/>
      <c r="C46" s="336"/>
      <c r="D46" s="336"/>
      <c r="E46" s="336"/>
      <c r="F46" s="336"/>
      <c r="G46" s="336"/>
    </row>
    <row r="47" spans="1:8" s="91" customFormat="1" ht="30" x14ac:dyDescent="0.2">
      <c r="A47" s="62">
        <v>3</v>
      </c>
      <c r="B47" s="174" t="s">
        <v>469</v>
      </c>
      <c r="C47" s="62" t="s">
        <v>470</v>
      </c>
      <c r="D47" s="172">
        <v>15</v>
      </c>
      <c r="E47" s="62">
        <v>1</v>
      </c>
      <c r="F47" s="62">
        <v>2881</v>
      </c>
      <c r="G47" s="274">
        <f>ROUND(D47*E47*F47,2)</f>
        <v>43215</v>
      </c>
    </row>
    <row r="48" spans="1:8" s="169" customFormat="1" ht="14.25" x14ac:dyDescent="0.2">
      <c r="A48" s="45"/>
      <c r="B48" s="175" t="s">
        <v>431</v>
      </c>
      <c r="C48" s="45"/>
      <c r="D48" s="45"/>
      <c r="E48" s="45"/>
      <c r="F48" s="45"/>
      <c r="G48" s="278">
        <f>SUM(G47:G47)</f>
        <v>43215</v>
      </c>
    </row>
    <row r="49" spans="1:7" s="69" customFormat="1" ht="14.25" x14ac:dyDescent="0.2">
      <c r="A49" s="336" t="s">
        <v>471</v>
      </c>
      <c r="B49" s="336"/>
      <c r="C49" s="336"/>
      <c r="D49" s="336"/>
      <c r="E49" s="336"/>
      <c r="F49" s="336"/>
      <c r="G49" s="336"/>
    </row>
    <row r="50" spans="1:7" x14ac:dyDescent="0.2">
      <c r="A50" s="49">
        <v>4</v>
      </c>
      <c r="B50" s="174"/>
      <c r="C50" s="62"/>
      <c r="D50" s="49"/>
      <c r="E50" s="49"/>
      <c r="F50" s="49"/>
      <c r="G50" s="274">
        <f>ROUND(F50*E50*D50,2)</f>
        <v>0</v>
      </c>
    </row>
    <row r="51" spans="1:7" s="169" customFormat="1" ht="14.25" x14ac:dyDescent="0.2">
      <c r="A51" s="45"/>
      <c r="B51" s="175" t="s">
        <v>472</v>
      </c>
      <c r="C51" s="45"/>
      <c r="D51" s="45"/>
      <c r="E51" s="45"/>
      <c r="F51" s="45"/>
      <c r="G51" s="278">
        <f>G50</f>
        <v>0</v>
      </c>
    </row>
    <row r="52" spans="1:7" s="91" customFormat="1" x14ac:dyDescent="0.2">
      <c r="A52" s="371" t="s">
        <v>473</v>
      </c>
      <c r="B52" s="371"/>
      <c r="C52" s="371"/>
      <c r="D52" s="371"/>
      <c r="E52" s="371"/>
      <c r="F52" s="371"/>
      <c r="G52" s="371"/>
    </row>
    <row r="53" spans="1:7" s="91" customFormat="1" ht="28.5" x14ac:dyDescent="0.2">
      <c r="A53" s="45" t="s">
        <v>91</v>
      </c>
      <c r="B53" s="45" t="s">
        <v>474</v>
      </c>
      <c r="C53" s="45" t="s">
        <v>475</v>
      </c>
      <c r="D53" s="45" t="s">
        <v>476</v>
      </c>
      <c r="E53" s="45" t="s">
        <v>143</v>
      </c>
      <c r="F53" s="45" t="s">
        <v>593</v>
      </c>
      <c r="G53" s="45" t="s">
        <v>477</v>
      </c>
    </row>
    <row r="54" spans="1:7" s="91" customFormat="1" x14ac:dyDescent="0.2">
      <c r="A54" s="45">
        <v>1</v>
      </c>
      <c r="B54" s="45">
        <v>2</v>
      </c>
      <c r="C54" s="45">
        <v>3</v>
      </c>
      <c r="D54" s="45">
        <v>4</v>
      </c>
      <c r="E54" s="45">
        <v>5</v>
      </c>
      <c r="F54" s="45">
        <v>6</v>
      </c>
      <c r="G54" s="45">
        <v>7</v>
      </c>
    </row>
    <row r="55" spans="1:7" s="91" customFormat="1" x14ac:dyDescent="0.2">
      <c r="A55" s="277">
        <v>1</v>
      </c>
      <c r="B55" s="271" t="s">
        <v>478</v>
      </c>
      <c r="C55" s="57" t="s">
        <v>479</v>
      </c>
      <c r="D55" s="272">
        <v>9.64</v>
      </c>
      <c r="E55" s="57">
        <v>1</v>
      </c>
      <c r="F55" s="57">
        <v>5382.57</v>
      </c>
      <c r="G55" s="274">
        <v>51887.974800000004</v>
      </c>
    </row>
    <row r="56" spans="1:7" s="91" customFormat="1" x14ac:dyDescent="0.2">
      <c r="A56" s="277">
        <v>2</v>
      </c>
      <c r="B56" s="271" t="s">
        <v>480</v>
      </c>
      <c r="C56" s="57" t="s">
        <v>481</v>
      </c>
      <c r="D56" s="272">
        <v>16.34</v>
      </c>
      <c r="E56" s="57">
        <v>1</v>
      </c>
      <c r="F56" s="57">
        <v>5382.57</v>
      </c>
      <c r="G56" s="274">
        <v>87951.193799999994</v>
      </c>
    </row>
    <row r="57" spans="1:7" s="69" customFormat="1" ht="14.25" x14ac:dyDescent="0.2">
      <c r="A57" s="70"/>
      <c r="B57" s="175" t="s">
        <v>482</v>
      </c>
      <c r="C57" s="70"/>
      <c r="D57" s="70"/>
      <c r="E57" s="70"/>
      <c r="F57" s="70"/>
      <c r="G57" s="275">
        <f>SUM(G55:G56)</f>
        <v>139839.1686</v>
      </c>
    </row>
    <row r="58" spans="1:7" ht="28.5" x14ac:dyDescent="0.2">
      <c r="A58" s="179"/>
      <c r="B58" s="175" t="s">
        <v>483</v>
      </c>
      <c r="C58" s="179"/>
      <c r="D58" s="179"/>
      <c r="E58" s="179"/>
      <c r="F58" s="179"/>
      <c r="G58" s="275">
        <f>G57+G51+G48+G45</f>
        <v>233522.9486</v>
      </c>
    </row>
    <row r="59" spans="1:7" x14ac:dyDescent="0.2">
      <c r="A59" s="179"/>
      <c r="B59" s="175" t="s">
        <v>484</v>
      </c>
      <c r="C59" s="179"/>
      <c r="D59" s="179"/>
      <c r="E59" s="179"/>
      <c r="F59" s="179"/>
      <c r="G59" s="276">
        <f>ROUND(G58/G24,0)</f>
        <v>35927</v>
      </c>
    </row>
    <row r="60" spans="1:7" x14ac:dyDescent="0.2">
      <c r="A60" s="180"/>
      <c r="B60" s="173"/>
      <c r="C60" s="180"/>
      <c r="D60" s="180"/>
      <c r="E60" s="180"/>
      <c r="F60" s="180"/>
      <c r="G60" s="79"/>
    </row>
    <row r="61" spans="1:7" x14ac:dyDescent="0.2">
      <c r="A61" s="77" t="s">
        <v>152</v>
      </c>
      <c r="B61" s="130"/>
      <c r="C61" s="131"/>
      <c r="D61" s="132"/>
      <c r="E61" s="133"/>
      <c r="F61" s="133"/>
      <c r="G61" s="133"/>
    </row>
    <row r="62" spans="1:7" x14ac:dyDescent="0.2">
      <c r="A62" s="77"/>
      <c r="B62" s="130"/>
      <c r="C62" s="131"/>
      <c r="D62" s="132"/>
      <c r="E62" s="133"/>
      <c r="F62" s="133"/>
      <c r="G62" s="133"/>
    </row>
    <row r="63" spans="1:7" x14ac:dyDescent="0.2">
      <c r="A63" s="77" t="s">
        <v>153</v>
      </c>
      <c r="B63" s="130"/>
      <c r="C63" s="131"/>
      <c r="D63" s="132"/>
      <c r="E63" s="133"/>
      <c r="F63" s="133"/>
      <c r="G63" s="133"/>
    </row>
    <row r="64" spans="1:7" x14ac:dyDescent="0.2">
      <c r="A64" s="180"/>
      <c r="B64" s="173"/>
      <c r="C64" s="180"/>
      <c r="D64" s="180"/>
      <c r="E64" s="180"/>
      <c r="F64" s="180"/>
      <c r="G64" s="79"/>
    </row>
    <row r="65" spans="1:7" x14ac:dyDescent="0.2">
      <c r="A65" s="75" t="s">
        <v>278</v>
      </c>
    </row>
    <row r="67" spans="1:7" ht="36" customHeight="1" x14ac:dyDescent="0.2">
      <c r="A67" s="340" t="s">
        <v>630</v>
      </c>
      <c r="B67" s="340"/>
      <c r="C67" s="340"/>
      <c r="D67" s="340"/>
      <c r="E67" s="340"/>
      <c r="F67" s="340"/>
      <c r="G67" s="340"/>
    </row>
    <row r="69" spans="1:7" ht="66" customHeight="1" x14ac:dyDescent="0.2">
      <c r="A69" s="340" t="s">
        <v>584</v>
      </c>
      <c r="B69" s="340"/>
      <c r="C69" s="340"/>
      <c r="D69" s="340"/>
      <c r="E69" s="340"/>
      <c r="F69" s="340"/>
      <c r="G69" s="340"/>
    </row>
    <row r="70" spans="1:7" x14ac:dyDescent="0.2">
      <c r="A70" s="75" t="s">
        <v>485</v>
      </c>
    </row>
    <row r="72" spans="1:7" ht="113.25" customHeight="1" x14ac:dyDescent="0.2">
      <c r="A72" s="340" t="s">
        <v>486</v>
      </c>
      <c r="B72" s="340"/>
      <c r="C72" s="340"/>
      <c r="D72" s="340"/>
      <c r="E72" s="340"/>
      <c r="F72" s="340"/>
      <c r="G72" s="340"/>
    </row>
    <row r="74" spans="1:7" ht="336.75" customHeight="1" x14ac:dyDescent="0.2">
      <c r="A74" s="340" t="s">
        <v>583</v>
      </c>
      <c r="B74" s="340"/>
      <c r="C74" s="340"/>
      <c r="D74" s="340"/>
      <c r="E74" s="340"/>
      <c r="F74" s="340"/>
      <c r="G74" s="340"/>
    </row>
    <row r="75" spans="1:7" ht="62.25" hidden="1" customHeight="1" x14ac:dyDescent="0.2">
      <c r="A75" s="340" t="s">
        <v>487</v>
      </c>
      <c r="B75" s="340"/>
      <c r="C75" s="340"/>
      <c r="D75" s="340"/>
      <c r="E75" s="340"/>
      <c r="F75" s="340"/>
      <c r="G75" s="340"/>
    </row>
    <row r="77" spans="1:7" x14ac:dyDescent="0.2">
      <c r="A77" s="340" t="s">
        <v>592</v>
      </c>
      <c r="B77" s="401"/>
      <c r="C77" s="401"/>
      <c r="D77" s="401"/>
      <c r="E77" s="401"/>
      <c r="F77" s="401"/>
      <c r="G77" s="401"/>
    </row>
  </sheetData>
  <mergeCells count="66">
    <mergeCell ref="A2:G2"/>
    <mergeCell ref="B8:D8"/>
    <mergeCell ref="E8:F8"/>
    <mergeCell ref="B9:D9"/>
    <mergeCell ref="E9:F9"/>
    <mergeCell ref="B10:F10"/>
    <mergeCell ref="B11:D11"/>
    <mergeCell ref="E11:F11"/>
    <mergeCell ref="B12:D12"/>
    <mergeCell ref="E12:F12"/>
    <mergeCell ref="B13:D13"/>
    <mergeCell ref="E13:F13"/>
    <mergeCell ref="B14:D14"/>
    <mergeCell ref="E14:F14"/>
    <mergeCell ref="B15:D15"/>
    <mergeCell ref="E15:F15"/>
    <mergeCell ref="B16:D16"/>
    <mergeCell ref="E16:F16"/>
    <mergeCell ref="B17:D17"/>
    <mergeCell ref="E17:F17"/>
    <mergeCell ref="B18:F18"/>
    <mergeCell ref="B19:D19"/>
    <mergeCell ref="E19:F19"/>
    <mergeCell ref="B20:D20"/>
    <mergeCell ref="E20:F20"/>
    <mergeCell ref="B21:D21"/>
    <mergeCell ref="E21:F21"/>
    <mergeCell ref="B22:D22"/>
    <mergeCell ref="E22:F22"/>
    <mergeCell ref="B23:D23"/>
    <mergeCell ref="E23:F23"/>
    <mergeCell ref="B24:D24"/>
    <mergeCell ref="E24:F24"/>
    <mergeCell ref="B25:F25"/>
    <mergeCell ref="B26:D26"/>
    <mergeCell ref="E26:F26"/>
    <mergeCell ref="B27:D27"/>
    <mergeCell ref="E27:F27"/>
    <mergeCell ref="A30:A32"/>
    <mergeCell ref="B30:C32"/>
    <mergeCell ref="D30:D32"/>
    <mergeCell ref="E30:F32"/>
    <mergeCell ref="G30:G32"/>
    <mergeCell ref="B33:C33"/>
    <mergeCell ref="E33:F33"/>
    <mergeCell ref="B34:C34"/>
    <mergeCell ref="E34:F34"/>
    <mergeCell ref="B35:C35"/>
    <mergeCell ref="E35:F35"/>
    <mergeCell ref="F39:F40"/>
    <mergeCell ref="G39:G40"/>
    <mergeCell ref="A42:G42"/>
    <mergeCell ref="A46:G46"/>
    <mergeCell ref="A49:G49"/>
    <mergeCell ref="A39:A40"/>
    <mergeCell ref="B39:B40"/>
    <mergeCell ref="C39:C40"/>
    <mergeCell ref="D39:D40"/>
    <mergeCell ref="E39:E40"/>
    <mergeCell ref="A75:G75"/>
    <mergeCell ref="A77:G77"/>
    <mergeCell ref="A52:G52"/>
    <mergeCell ref="A67:G67"/>
    <mergeCell ref="A69:G69"/>
    <mergeCell ref="A72:G72"/>
    <mergeCell ref="A74:G7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7"/>
  <sheetViews>
    <sheetView workbookViewId="0">
      <selection activeCell="F16" sqref="F16:G16"/>
    </sheetView>
  </sheetViews>
  <sheetFormatPr defaultRowHeight="15" x14ac:dyDescent="0.25"/>
  <cols>
    <col min="1" max="1" width="4.7109375" style="230" customWidth="1"/>
    <col min="2" max="2" width="33.42578125" style="230" customWidth="1"/>
    <col min="3" max="3" width="10" style="230" customWidth="1"/>
    <col min="4" max="4" width="15.28515625" style="230" customWidth="1"/>
    <col min="5" max="5" width="18.42578125" style="230" customWidth="1"/>
    <col min="6" max="6" width="25.85546875" style="230" customWidth="1"/>
    <col min="7" max="7" width="27.7109375" style="231" customWidth="1"/>
    <col min="8" max="8" width="9.140625" style="231"/>
    <col min="9" max="9" width="70.5703125" style="231" customWidth="1"/>
    <col min="10" max="10" width="9.140625" style="231"/>
    <col min="11" max="16384" width="9.140625" style="230"/>
  </cols>
  <sheetData>
    <row r="2" spans="1:10" s="185" customFormat="1" ht="66.75" customHeight="1" x14ac:dyDescent="0.25">
      <c r="A2" s="426" t="s">
        <v>488</v>
      </c>
      <c r="B2" s="426"/>
      <c r="C2" s="426"/>
      <c r="D2" s="426"/>
      <c r="E2" s="426"/>
      <c r="F2" s="426"/>
      <c r="G2" s="426"/>
      <c r="H2" s="183"/>
      <c r="I2" s="183"/>
      <c r="J2" s="184"/>
    </row>
    <row r="3" spans="1:10" s="185" customFormat="1" ht="15.75" x14ac:dyDescent="0.25">
      <c r="A3" s="186"/>
      <c r="B3" s="187"/>
      <c r="C3" s="187"/>
      <c r="D3" s="187"/>
      <c r="E3" s="187"/>
      <c r="F3" s="187"/>
      <c r="G3" s="187"/>
      <c r="H3" s="183"/>
      <c r="I3" s="183"/>
      <c r="J3" s="184"/>
    </row>
    <row r="4" spans="1:10" s="150" customFormat="1" x14ac:dyDescent="0.2">
      <c r="A4" s="42" t="s">
        <v>88</v>
      </c>
      <c r="B4" s="153"/>
      <c r="C4" s="153"/>
      <c r="D4" s="153"/>
      <c r="E4" s="153"/>
      <c r="F4" s="153"/>
      <c r="G4" s="153"/>
      <c r="H4" s="152"/>
    </row>
    <row r="5" spans="1:10" s="150" customFormat="1" x14ac:dyDescent="0.2">
      <c r="A5" s="43" t="s">
        <v>89</v>
      </c>
      <c r="B5" s="153"/>
      <c r="C5" s="153"/>
      <c r="D5" s="153"/>
      <c r="E5" s="153"/>
      <c r="F5" s="153"/>
      <c r="G5" s="153"/>
      <c r="H5" s="152"/>
    </row>
    <row r="6" spans="1:10" s="150" customFormat="1" x14ac:dyDescent="0.2">
      <c r="A6" s="43"/>
      <c r="B6" s="153"/>
      <c r="C6" s="153"/>
      <c r="D6" s="153"/>
      <c r="E6" s="153"/>
      <c r="F6" s="153"/>
      <c r="G6" s="153"/>
      <c r="H6" s="152"/>
    </row>
    <row r="7" spans="1:10" s="185" customFormat="1" ht="15.75" x14ac:dyDescent="0.25">
      <c r="A7" s="188" t="s">
        <v>90</v>
      </c>
      <c r="B7" s="187"/>
      <c r="C7" s="187"/>
      <c r="D7" s="187"/>
      <c r="E7" s="187"/>
      <c r="F7" s="187"/>
      <c r="G7" s="187"/>
      <c r="H7" s="183"/>
      <c r="I7" s="183"/>
      <c r="J7" s="184"/>
    </row>
    <row r="8" spans="1:10" s="185" customFormat="1" ht="2.25" customHeight="1" x14ac:dyDescent="0.25">
      <c r="A8" s="184"/>
      <c r="C8" s="189"/>
      <c r="D8" s="189"/>
      <c r="E8" s="189"/>
      <c r="F8" s="188"/>
      <c r="G8" s="190"/>
      <c r="H8" s="190"/>
      <c r="I8" s="190"/>
      <c r="J8" s="184"/>
    </row>
    <row r="9" spans="1:10" s="187" customFormat="1" ht="31.5" x14ac:dyDescent="0.2">
      <c r="A9" s="191" t="s">
        <v>91</v>
      </c>
      <c r="B9" s="414" t="s">
        <v>489</v>
      </c>
      <c r="C9" s="415"/>
      <c r="D9" s="191" t="s">
        <v>399</v>
      </c>
      <c r="E9" s="191" t="s">
        <v>94</v>
      </c>
      <c r="F9" s="192"/>
      <c r="G9" s="192"/>
      <c r="H9" s="186"/>
      <c r="I9" s="186"/>
      <c r="J9" s="186"/>
    </row>
    <row r="10" spans="1:10" s="196" customFormat="1" ht="15.75" x14ac:dyDescent="0.25">
      <c r="A10" s="193">
        <v>1</v>
      </c>
      <c r="B10" s="427">
        <v>2</v>
      </c>
      <c r="C10" s="428"/>
      <c r="D10" s="193">
        <v>4</v>
      </c>
      <c r="E10" s="193">
        <v>5</v>
      </c>
      <c r="F10" s="194"/>
      <c r="G10" s="194"/>
      <c r="H10" s="195"/>
      <c r="I10" s="195"/>
      <c r="J10" s="195"/>
    </row>
    <row r="11" spans="1:10" s="150" customFormat="1" x14ac:dyDescent="0.2">
      <c r="A11" s="156"/>
      <c r="B11" s="423" t="s">
        <v>585</v>
      </c>
      <c r="C11" s="424"/>
      <c r="D11" s="424"/>
      <c r="E11" s="425"/>
      <c r="F11" s="197"/>
      <c r="G11" s="160"/>
    </row>
    <row r="12" spans="1:10" s="200" customFormat="1" ht="15.75" x14ac:dyDescent="0.2">
      <c r="A12" s="198">
        <v>1</v>
      </c>
      <c r="B12" s="420" t="s">
        <v>490</v>
      </c>
      <c r="C12" s="421"/>
      <c r="D12" s="198" t="s">
        <v>491</v>
      </c>
      <c r="E12" s="279" t="s">
        <v>492</v>
      </c>
      <c r="F12" s="422"/>
      <c r="G12" s="422"/>
      <c r="H12" s="199"/>
      <c r="I12" s="409" t="s">
        <v>586</v>
      </c>
      <c r="J12" s="410"/>
    </row>
    <row r="13" spans="1:10" s="200" customFormat="1" ht="15.75" x14ac:dyDescent="0.2">
      <c r="A13" s="198">
        <v>2</v>
      </c>
      <c r="B13" s="420" t="s">
        <v>493</v>
      </c>
      <c r="C13" s="421"/>
      <c r="D13" s="198" t="s">
        <v>494</v>
      </c>
      <c r="E13" s="279" t="s">
        <v>495</v>
      </c>
      <c r="F13" s="422"/>
      <c r="G13" s="422"/>
      <c r="H13" s="199"/>
      <c r="I13" s="409" t="s">
        <v>595</v>
      </c>
      <c r="J13" s="410"/>
    </row>
    <row r="14" spans="1:10" s="200" customFormat="1" ht="15.75" x14ac:dyDescent="0.2">
      <c r="A14" s="198">
        <v>3</v>
      </c>
      <c r="B14" s="420" t="s">
        <v>496</v>
      </c>
      <c r="C14" s="421"/>
      <c r="D14" s="198" t="s">
        <v>497</v>
      </c>
      <c r="E14" s="279" t="s">
        <v>498</v>
      </c>
      <c r="F14" s="422"/>
      <c r="G14" s="422"/>
      <c r="H14" s="199"/>
      <c r="I14" s="409" t="s">
        <v>499</v>
      </c>
      <c r="J14" s="410"/>
    </row>
    <row r="15" spans="1:10" s="200" customFormat="1" ht="15.75" x14ac:dyDescent="0.2">
      <c r="A15" s="198">
        <v>4</v>
      </c>
      <c r="B15" s="420" t="s">
        <v>500</v>
      </c>
      <c r="C15" s="421" t="s">
        <v>63</v>
      </c>
      <c r="D15" s="198" t="s">
        <v>501</v>
      </c>
      <c r="E15" s="279">
        <v>1860</v>
      </c>
      <c r="F15" s="422"/>
      <c r="G15" s="422"/>
      <c r="H15" s="199"/>
      <c r="I15" s="409" t="s">
        <v>596</v>
      </c>
      <c r="J15" s="410"/>
    </row>
    <row r="16" spans="1:10" s="200" customFormat="1" ht="15.75" x14ac:dyDescent="0.2">
      <c r="A16" s="198">
        <v>5</v>
      </c>
      <c r="B16" s="420" t="s">
        <v>502</v>
      </c>
      <c r="C16" s="421" t="s">
        <v>63</v>
      </c>
      <c r="D16" s="198" t="s">
        <v>503</v>
      </c>
      <c r="E16" s="279" t="s">
        <v>498</v>
      </c>
      <c r="F16" s="422"/>
      <c r="G16" s="422"/>
      <c r="H16" s="199"/>
      <c r="I16" s="409" t="s">
        <v>597</v>
      </c>
      <c r="J16" s="410"/>
    </row>
    <row r="17" spans="1:12" s="204" customFormat="1" ht="15.75" x14ac:dyDescent="0.2">
      <c r="A17" s="201"/>
      <c r="B17" s="423" t="s">
        <v>504</v>
      </c>
      <c r="C17" s="424"/>
      <c r="D17" s="424"/>
      <c r="E17" s="425"/>
      <c r="F17" s="197"/>
      <c r="G17" s="202"/>
      <c r="H17" s="203"/>
      <c r="I17" s="203"/>
      <c r="J17" s="203"/>
    </row>
    <row r="18" spans="1:12" s="200" customFormat="1" ht="15.75" x14ac:dyDescent="0.2">
      <c r="A18" s="198">
        <v>6</v>
      </c>
      <c r="B18" s="420" t="s">
        <v>505</v>
      </c>
      <c r="C18" s="421"/>
      <c r="D18" s="198" t="s">
        <v>506</v>
      </c>
      <c r="E18" s="279">
        <v>3</v>
      </c>
      <c r="F18" s="422"/>
      <c r="G18" s="422"/>
      <c r="H18" s="199"/>
      <c r="I18" s="409" t="s">
        <v>507</v>
      </c>
      <c r="J18" s="410"/>
      <c r="L18" s="198" t="s">
        <v>506</v>
      </c>
    </row>
    <row r="19" spans="1:12" s="200" customFormat="1" ht="33.75" customHeight="1" x14ac:dyDescent="0.2">
      <c r="A19" s="198">
        <v>7</v>
      </c>
      <c r="B19" s="409" t="s">
        <v>508</v>
      </c>
      <c r="C19" s="410" t="s">
        <v>509</v>
      </c>
      <c r="D19" s="198"/>
      <c r="E19" s="279">
        <v>21</v>
      </c>
      <c r="F19" s="422"/>
      <c r="G19" s="422"/>
      <c r="H19" s="199"/>
      <c r="I19" s="409" t="s">
        <v>507</v>
      </c>
      <c r="J19" s="410"/>
      <c r="L19" s="198"/>
    </row>
    <row r="20" spans="1:12" s="200" customFormat="1" ht="15.75" x14ac:dyDescent="0.2">
      <c r="A20" s="198">
        <v>8</v>
      </c>
      <c r="B20" s="420" t="s">
        <v>510</v>
      </c>
      <c r="C20" s="421" t="s">
        <v>511</v>
      </c>
      <c r="D20" s="198" t="s">
        <v>512</v>
      </c>
      <c r="E20" s="279">
        <v>6</v>
      </c>
      <c r="F20" s="422"/>
      <c r="G20" s="422"/>
      <c r="H20" s="199"/>
      <c r="I20" s="409" t="s">
        <v>513</v>
      </c>
      <c r="J20" s="410"/>
      <c r="L20" s="198" t="s">
        <v>512</v>
      </c>
    </row>
    <row r="21" spans="1:12" s="200" customFormat="1" ht="15.75" x14ac:dyDescent="0.2">
      <c r="A21" s="198">
        <v>9</v>
      </c>
      <c r="B21" s="420" t="s">
        <v>514</v>
      </c>
      <c r="C21" s="421" t="s">
        <v>511</v>
      </c>
      <c r="D21" s="198" t="s">
        <v>515</v>
      </c>
      <c r="E21" s="279">
        <v>367.25</v>
      </c>
      <c r="F21" s="422"/>
      <c r="G21" s="422"/>
      <c r="H21" s="199"/>
      <c r="I21" s="409" t="s">
        <v>516</v>
      </c>
      <c r="J21" s="410"/>
      <c r="L21" s="198" t="s">
        <v>515</v>
      </c>
    </row>
    <row r="22" spans="1:12" s="207" customFormat="1" ht="37.5" customHeight="1" x14ac:dyDescent="0.2">
      <c r="A22" s="205">
        <v>10</v>
      </c>
      <c r="B22" s="409" t="s">
        <v>517</v>
      </c>
      <c r="C22" s="410" t="s">
        <v>511</v>
      </c>
      <c r="D22" s="205" t="s">
        <v>518</v>
      </c>
      <c r="E22" s="279">
        <v>11.63</v>
      </c>
      <c r="F22" s="416"/>
      <c r="G22" s="416"/>
      <c r="H22" s="206"/>
      <c r="I22" s="417" t="s">
        <v>519</v>
      </c>
      <c r="J22" s="418"/>
      <c r="L22" s="205" t="s">
        <v>518</v>
      </c>
    </row>
    <row r="23" spans="1:12" s="200" customFormat="1" ht="15.75" x14ac:dyDescent="0.2">
      <c r="A23" s="208"/>
      <c r="B23" s="209"/>
      <c r="C23" s="208"/>
      <c r="D23" s="208"/>
      <c r="E23" s="210"/>
      <c r="F23" s="199"/>
      <c r="G23" s="199"/>
      <c r="H23" s="199"/>
      <c r="I23" s="199"/>
      <c r="J23" s="199"/>
    </row>
    <row r="24" spans="1:12" s="211" customFormat="1" ht="15.75" x14ac:dyDescent="0.25">
      <c r="A24" s="188" t="s">
        <v>598</v>
      </c>
      <c r="I24" s="212"/>
    </row>
    <row r="25" spans="1:12" s="211" customFormat="1" ht="15.75" x14ac:dyDescent="0.2">
      <c r="I25" s="212"/>
    </row>
    <row r="26" spans="1:12" s="211" customFormat="1" ht="47.25" x14ac:dyDescent="0.2">
      <c r="A26" s="191" t="s">
        <v>91</v>
      </c>
      <c r="B26" s="213" t="s">
        <v>520</v>
      </c>
      <c r="C26" s="213" t="s">
        <v>521</v>
      </c>
      <c r="D26" s="214" t="s">
        <v>522</v>
      </c>
      <c r="E26" s="214" t="s">
        <v>523</v>
      </c>
      <c r="F26" s="214" t="s">
        <v>524</v>
      </c>
      <c r="G26" s="214" t="s">
        <v>525</v>
      </c>
      <c r="I26" s="212"/>
    </row>
    <row r="27" spans="1:12" s="216" customFormat="1" ht="15.75" x14ac:dyDescent="0.25">
      <c r="A27" s="191">
        <v>1</v>
      </c>
      <c r="B27" s="215">
        <v>2</v>
      </c>
      <c r="C27" s="191">
        <v>3</v>
      </c>
      <c r="D27" s="215">
        <v>4</v>
      </c>
      <c r="E27" s="191">
        <v>5</v>
      </c>
      <c r="F27" s="215">
        <v>6</v>
      </c>
      <c r="G27" s="191">
        <v>7</v>
      </c>
      <c r="I27" s="217"/>
    </row>
    <row r="28" spans="1:12" s="218" customFormat="1" ht="31.5" x14ac:dyDescent="0.25">
      <c r="A28" s="280">
        <v>1</v>
      </c>
      <c r="B28" s="281" t="s">
        <v>526</v>
      </c>
      <c r="C28" s="282">
        <v>3</v>
      </c>
      <c r="D28" s="282">
        <v>1</v>
      </c>
      <c r="E28" s="282">
        <v>3</v>
      </c>
      <c r="F28" s="282">
        <v>34.5</v>
      </c>
      <c r="G28" s="282">
        <f>F28*C28</f>
        <v>103.5</v>
      </c>
      <c r="I28" s="219"/>
    </row>
    <row r="29" spans="1:12" s="223" customFormat="1" ht="15.75" x14ac:dyDescent="0.25">
      <c r="A29" s="220"/>
      <c r="B29" s="221" t="s">
        <v>527</v>
      </c>
      <c r="C29" s="222"/>
      <c r="D29" s="222"/>
      <c r="E29" s="283">
        <f>SUM(E28:E28)</f>
        <v>3</v>
      </c>
      <c r="F29" s="284"/>
      <c r="G29" s="285">
        <f>SUM(G28:G28)</f>
        <v>103.5</v>
      </c>
    </row>
    <row r="30" spans="1:12" s="185" customFormat="1" ht="15.75" x14ac:dyDescent="0.25">
      <c r="I30" s="184"/>
      <c r="J30" s="184"/>
    </row>
    <row r="31" spans="1:12" s="211" customFormat="1" ht="15.75" x14ac:dyDescent="0.25">
      <c r="A31" s="188" t="s">
        <v>202</v>
      </c>
      <c r="I31" s="212"/>
    </row>
    <row r="32" spans="1:12" s="185" customFormat="1" ht="9.75" customHeight="1" x14ac:dyDescent="0.25">
      <c r="B32" s="195"/>
      <c r="C32" s="195"/>
      <c r="D32" s="195"/>
      <c r="E32" s="195"/>
      <c r="F32" s="184"/>
      <c r="G32" s="184"/>
      <c r="H32" s="184"/>
      <c r="I32" s="184"/>
      <c r="J32" s="184"/>
    </row>
    <row r="33" spans="1:10" s="187" customFormat="1" ht="31.5" x14ac:dyDescent="0.2">
      <c r="A33" s="191" t="s">
        <v>91</v>
      </c>
      <c r="B33" s="414" t="s">
        <v>489</v>
      </c>
      <c r="C33" s="415"/>
      <c r="D33" s="419" t="s">
        <v>94</v>
      </c>
      <c r="E33" s="419"/>
      <c r="F33" s="414" t="s">
        <v>300</v>
      </c>
      <c r="G33" s="415"/>
      <c r="H33" s="186"/>
      <c r="I33" s="186"/>
      <c r="J33" s="186"/>
    </row>
    <row r="34" spans="1:10" s="187" customFormat="1" ht="15.75" x14ac:dyDescent="0.2">
      <c r="A34" s="191">
        <v>1</v>
      </c>
      <c r="B34" s="414">
        <v>2</v>
      </c>
      <c r="C34" s="415"/>
      <c r="D34" s="414">
        <v>3</v>
      </c>
      <c r="E34" s="415"/>
      <c r="F34" s="414">
        <v>4</v>
      </c>
      <c r="G34" s="415"/>
      <c r="H34" s="186"/>
      <c r="I34" s="186"/>
      <c r="J34" s="186"/>
    </row>
    <row r="35" spans="1:10" s="200" customFormat="1" ht="15.75" x14ac:dyDescent="0.2">
      <c r="A35" s="198">
        <v>1</v>
      </c>
      <c r="B35" s="409" t="s">
        <v>528</v>
      </c>
      <c r="C35" s="410"/>
      <c r="D35" s="411">
        <f>G29</f>
        <v>103.5</v>
      </c>
      <c r="E35" s="411"/>
      <c r="F35" s="412" t="s">
        <v>529</v>
      </c>
      <c r="G35" s="413"/>
      <c r="H35" s="199"/>
      <c r="I35" s="199"/>
      <c r="J35" s="199"/>
    </row>
    <row r="36" spans="1:10" s="200" customFormat="1" ht="34.5" customHeight="1" x14ac:dyDescent="0.2">
      <c r="A36" s="198">
        <v>2</v>
      </c>
      <c r="B36" s="409" t="s">
        <v>530</v>
      </c>
      <c r="C36" s="410" t="s">
        <v>511</v>
      </c>
      <c r="D36" s="411">
        <f>E21+E20</f>
        <v>373.25</v>
      </c>
      <c r="E36" s="411"/>
      <c r="F36" s="412" t="s">
        <v>531</v>
      </c>
      <c r="G36" s="413"/>
      <c r="H36" s="199"/>
      <c r="I36" s="199"/>
      <c r="J36" s="199"/>
    </row>
    <row r="37" spans="1:10" s="200" customFormat="1" ht="15.75" x14ac:dyDescent="0.2">
      <c r="A37" s="198">
        <v>3</v>
      </c>
      <c r="B37" s="409" t="s">
        <v>532</v>
      </c>
      <c r="C37" s="410" t="s">
        <v>199</v>
      </c>
      <c r="D37" s="411">
        <f>E22*G29</f>
        <v>1203.7050000000002</v>
      </c>
      <c r="E37" s="411"/>
      <c r="F37" s="412" t="s">
        <v>533</v>
      </c>
      <c r="G37" s="413"/>
      <c r="H37" s="199"/>
      <c r="I37" s="199"/>
      <c r="J37" s="199"/>
    </row>
    <row r="38" spans="1:10" s="200" customFormat="1" ht="32.25" customHeight="1" x14ac:dyDescent="0.2">
      <c r="A38" s="198">
        <v>4</v>
      </c>
      <c r="B38" s="409" t="s">
        <v>534</v>
      </c>
      <c r="C38" s="410" t="s">
        <v>199</v>
      </c>
      <c r="D38" s="411">
        <f>(D36*2)*D35</f>
        <v>77262.75</v>
      </c>
      <c r="E38" s="411"/>
      <c r="F38" s="412" t="s">
        <v>535</v>
      </c>
      <c r="G38" s="413"/>
      <c r="H38" s="199"/>
      <c r="I38" s="199"/>
      <c r="J38" s="199"/>
    </row>
    <row r="39" spans="1:10" s="200" customFormat="1" ht="32.25" customHeight="1" x14ac:dyDescent="0.2">
      <c r="A39" s="198">
        <v>5</v>
      </c>
      <c r="B39" s="409" t="s">
        <v>536</v>
      </c>
      <c r="C39" s="410" t="s">
        <v>199</v>
      </c>
      <c r="D39" s="411">
        <f>D38*2</f>
        <v>154525.5</v>
      </c>
      <c r="E39" s="411"/>
      <c r="F39" s="412" t="s">
        <v>537</v>
      </c>
      <c r="G39" s="413"/>
      <c r="H39" s="199"/>
      <c r="I39" s="199"/>
      <c r="J39" s="199"/>
    </row>
    <row r="40" spans="1:10" s="204" customFormat="1" ht="15.75" x14ac:dyDescent="0.2">
      <c r="A40" s="201"/>
      <c r="B40" s="403" t="s">
        <v>310</v>
      </c>
      <c r="C40" s="404"/>
      <c r="D40" s="405">
        <f>ROUND(D39,0)</f>
        <v>154526</v>
      </c>
      <c r="E40" s="405"/>
      <c r="F40" s="406"/>
      <c r="G40" s="407"/>
      <c r="H40" s="203"/>
      <c r="I40" s="203"/>
      <c r="J40" s="203"/>
    </row>
    <row r="41" spans="1:10" s="204" customFormat="1" ht="15.75" x14ac:dyDescent="0.2">
      <c r="A41" s="224"/>
      <c r="B41" s="202"/>
      <c r="C41" s="202"/>
      <c r="D41" s="225"/>
      <c r="E41" s="225"/>
      <c r="F41" s="224"/>
      <c r="G41" s="224"/>
      <c r="H41" s="203"/>
      <c r="I41" s="203"/>
      <c r="J41" s="203"/>
    </row>
    <row r="42" spans="1:10" s="150" customFormat="1" x14ac:dyDescent="0.2">
      <c r="A42" s="77" t="s">
        <v>152</v>
      </c>
      <c r="B42" s="130"/>
      <c r="C42" s="131"/>
      <c r="D42" s="132"/>
      <c r="E42" s="133"/>
      <c r="F42" s="133"/>
      <c r="G42" s="133"/>
    </row>
    <row r="43" spans="1:10" s="150" customFormat="1" x14ac:dyDescent="0.2">
      <c r="A43" s="77"/>
      <c r="B43" s="130"/>
      <c r="C43" s="131"/>
      <c r="D43" s="132"/>
      <c r="E43" s="133"/>
      <c r="F43" s="133"/>
      <c r="G43" s="133"/>
    </row>
    <row r="44" spans="1:10" s="150" customFormat="1" x14ac:dyDescent="0.2">
      <c r="A44" s="77" t="s">
        <v>153</v>
      </c>
      <c r="B44" s="130"/>
      <c r="C44" s="131"/>
      <c r="D44" s="132"/>
      <c r="E44" s="133"/>
      <c r="F44" s="133"/>
      <c r="G44" s="133"/>
    </row>
    <row r="45" spans="1:10" s="204" customFormat="1" ht="15.75" x14ac:dyDescent="0.2">
      <c r="A45" s="224"/>
      <c r="B45" s="202"/>
      <c r="C45" s="202"/>
      <c r="D45" s="225"/>
      <c r="E45" s="225"/>
      <c r="F45" s="224"/>
      <c r="G45" s="224"/>
      <c r="H45" s="203"/>
      <c r="I45" s="203"/>
      <c r="J45" s="203"/>
    </row>
    <row r="46" spans="1:10" s="200" customFormat="1" ht="15.75" x14ac:dyDescent="0.2">
      <c r="A46" s="226" t="s">
        <v>278</v>
      </c>
      <c r="B46" s="209"/>
      <c r="C46" s="227"/>
      <c r="D46" s="228"/>
      <c r="E46" s="228"/>
      <c r="F46" s="229"/>
      <c r="G46" s="199"/>
      <c r="H46" s="199"/>
      <c r="I46" s="199"/>
      <c r="J46" s="199"/>
    </row>
    <row r="47" spans="1:10" s="150" customFormat="1" ht="24.75" customHeight="1" x14ac:dyDescent="0.2">
      <c r="A47" s="150" t="s">
        <v>155</v>
      </c>
      <c r="B47" s="408" t="s">
        <v>538</v>
      </c>
      <c r="C47" s="408"/>
      <c r="D47" s="408"/>
      <c r="E47" s="408"/>
      <c r="F47" s="408"/>
      <c r="G47" s="408"/>
      <c r="H47" s="159"/>
    </row>
  </sheetData>
  <mergeCells count="60">
    <mergeCell ref="A2:G2"/>
    <mergeCell ref="B9:C9"/>
    <mergeCell ref="B10:C10"/>
    <mergeCell ref="B11:E11"/>
    <mergeCell ref="B12:C12"/>
    <mergeCell ref="F12:G12"/>
    <mergeCell ref="I12:J12"/>
    <mergeCell ref="B13:C13"/>
    <mergeCell ref="F13:G13"/>
    <mergeCell ref="I13:J13"/>
    <mergeCell ref="B14:C14"/>
    <mergeCell ref="F14:G14"/>
    <mergeCell ref="I14:J14"/>
    <mergeCell ref="B15:C15"/>
    <mergeCell ref="F15:G15"/>
    <mergeCell ref="I15:J15"/>
    <mergeCell ref="B16:C16"/>
    <mergeCell ref="F16:G16"/>
    <mergeCell ref="I16:J16"/>
    <mergeCell ref="B17:E17"/>
    <mergeCell ref="B18:C18"/>
    <mergeCell ref="F18:G18"/>
    <mergeCell ref="I18:J18"/>
    <mergeCell ref="B19:C19"/>
    <mergeCell ref="F19:G19"/>
    <mergeCell ref="I19:J19"/>
    <mergeCell ref="B20:C20"/>
    <mergeCell ref="F20:G20"/>
    <mergeCell ref="I20:J20"/>
    <mergeCell ref="B21:C21"/>
    <mergeCell ref="F21:G21"/>
    <mergeCell ref="I21:J21"/>
    <mergeCell ref="B22:C22"/>
    <mergeCell ref="F22:G22"/>
    <mergeCell ref="I22:J22"/>
    <mergeCell ref="B33:C33"/>
    <mergeCell ref="D33:E33"/>
    <mergeCell ref="F33:G33"/>
    <mergeCell ref="B34:C34"/>
    <mergeCell ref="D34:E34"/>
    <mergeCell ref="F34:G34"/>
    <mergeCell ref="B35:C35"/>
    <mergeCell ref="D35:E35"/>
    <mergeCell ref="F35:G35"/>
    <mergeCell ref="B36:C36"/>
    <mergeCell ref="D36:E36"/>
    <mergeCell ref="F36:G36"/>
    <mergeCell ref="B37:C37"/>
    <mergeCell ref="D37:E37"/>
    <mergeCell ref="F37:G37"/>
    <mergeCell ref="B40:C40"/>
    <mergeCell ref="D40:E40"/>
    <mergeCell ref="F40:G40"/>
    <mergeCell ref="B47:G47"/>
    <mergeCell ref="B38:C38"/>
    <mergeCell ref="D38:E38"/>
    <mergeCell ref="F38:G38"/>
    <mergeCell ref="B39:C39"/>
    <mergeCell ref="D39:E39"/>
    <mergeCell ref="F39:G3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topLeftCell="A4" workbookViewId="0">
      <selection activeCell="G22" sqref="G22"/>
    </sheetView>
  </sheetViews>
  <sheetFormatPr defaultRowHeight="15" x14ac:dyDescent="0.2"/>
  <cols>
    <col min="1" max="1" width="5.42578125" style="137" customWidth="1"/>
    <col min="2" max="2" width="39.5703125" style="138" customWidth="1"/>
    <col min="3" max="3" width="8.28515625" style="80" customWidth="1"/>
    <col min="4" max="4" width="16.140625" style="80" customWidth="1"/>
    <col min="5" max="5" width="10.7109375" style="138" customWidth="1"/>
    <col min="6" max="6" width="15" style="80" customWidth="1"/>
    <col min="7" max="7" width="95.7109375" style="80" customWidth="1"/>
    <col min="8" max="8" width="13.140625" style="80" customWidth="1"/>
    <col min="9" max="16384" width="9.140625" style="80"/>
  </cols>
  <sheetData>
    <row r="1" spans="1:7" ht="105.75" customHeight="1" x14ac:dyDescent="0.2">
      <c r="A1" s="441" t="s">
        <v>615</v>
      </c>
      <c r="B1" s="441"/>
      <c r="C1" s="441"/>
      <c r="D1" s="441"/>
      <c r="E1" s="441"/>
      <c r="F1" s="441"/>
    </row>
    <row r="2" spans="1:7" ht="7.5" customHeight="1" x14ac:dyDescent="0.2">
      <c r="A2" s="108"/>
      <c r="B2" s="107"/>
      <c r="C2" s="108"/>
      <c r="D2" s="108"/>
      <c r="E2" s="107"/>
      <c r="F2" s="108"/>
    </row>
    <row r="3" spans="1:7" ht="15.75" x14ac:dyDescent="0.2">
      <c r="A3" s="442" t="s">
        <v>88</v>
      </c>
      <c r="B3" s="442"/>
      <c r="C3" s="108"/>
      <c r="D3" s="108"/>
      <c r="E3" s="107"/>
      <c r="F3" s="108"/>
    </row>
    <row r="4" spans="1:7" ht="15.75" x14ac:dyDescent="0.2">
      <c r="A4" s="442" t="s">
        <v>321</v>
      </c>
      <c r="B4" s="442"/>
      <c r="C4" s="108"/>
      <c r="D4" s="108"/>
      <c r="E4" s="107"/>
      <c r="F4" s="108"/>
    </row>
    <row r="5" spans="1:7" ht="8.25" customHeight="1" x14ac:dyDescent="0.2">
      <c r="A5" s="162"/>
      <c r="B5" s="162"/>
      <c r="C5" s="108"/>
      <c r="D5" s="108"/>
      <c r="E5" s="107"/>
      <c r="F5" s="108"/>
    </row>
    <row r="6" spans="1:7" x14ac:dyDescent="0.2">
      <c r="A6" s="109" t="s">
        <v>90</v>
      </c>
      <c r="B6" s="107"/>
      <c r="C6" s="108"/>
      <c r="D6" s="108"/>
      <c r="E6" s="107"/>
      <c r="F6" s="108"/>
    </row>
    <row r="7" spans="1:7" s="111" customFormat="1" ht="28.5" x14ac:dyDescent="0.2">
      <c r="A7" s="110" t="s">
        <v>91</v>
      </c>
      <c r="B7" s="397" t="s">
        <v>227</v>
      </c>
      <c r="C7" s="397"/>
      <c r="D7" s="397"/>
      <c r="E7" s="110" t="s">
        <v>167</v>
      </c>
      <c r="F7" s="110" t="s">
        <v>94</v>
      </c>
    </row>
    <row r="8" spans="1:7" s="112" customFormat="1" ht="14.25" x14ac:dyDescent="0.2">
      <c r="A8" s="94">
        <v>1</v>
      </c>
      <c r="B8" s="397">
        <v>2</v>
      </c>
      <c r="C8" s="397"/>
      <c r="D8" s="397"/>
      <c r="E8" s="110">
        <v>3</v>
      </c>
      <c r="F8" s="94">
        <v>4</v>
      </c>
    </row>
    <row r="9" spans="1:7" x14ac:dyDescent="0.2">
      <c r="A9" s="96"/>
      <c r="B9" s="440" t="s">
        <v>604</v>
      </c>
      <c r="C9" s="440"/>
      <c r="D9" s="440"/>
      <c r="E9" s="125"/>
      <c r="F9" s="96"/>
    </row>
    <row r="10" spans="1:7" ht="30" x14ac:dyDescent="0.2">
      <c r="A10" s="113">
        <v>1</v>
      </c>
      <c r="B10" s="402" t="s">
        <v>322</v>
      </c>
      <c r="C10" s="402"/>
      <c r="D10" s="402"/>
      <c r="E10" s="115" t="s">
        <v>235</v>
      </c>
      <c r="F10" s="81">
        <v>365</v>
      </c>
    </row>
    <row r="11" spans="1:7" ht="30" x14ac:dyDescent="0.2">
      <c r="A11" s="113">
        <v>2</v>
      </c>
      <c r="B11" s="361" t="s">
        <v>323</v>
      </c>
      <c r="C11" s="362"/>
      <c r="D11" s="363"/>
      <c r="E11" s="115" t="s">
        <v>235</v>
      </c>
      <c r="F11" s="81">
        <v>2</v>
      </c>
    </row>
    <row r="12" spans="1:7" ht="47.25" customHeight="1" x14ac:dyDescent="0.2">
      <c r="A12" s="113">
        <v>3</v>
      </c>
      <c r="B12" s="402" t="s">
        <v>324</v>
      </c>
      <c r="C12" s="402"/>
      <c r="D12" s="402"/>
      <c r="E12" s="115" t="s">
        <v>96</v>
      </c>
      <c r="F12" s="81">
        <v>335</v>
      </c>
    </row>
    <row r="13" spans="1:7" ht="30" x14ac:dyDescent="0.2">
      <c r="A13" s="113">
        <v>4</v>
      </c>
      <c r="B13" s="402" t="s">
        <v>325</v>
      </c>
      <c r="C13" s="402"/>
      <c r="D13" s="402"/>
      <c r="E13" s="115" t="s">
        <v>235</v>
      </c>
      <c r="F13" s="81">
        <v>30</v>
      </c>
      <c r="G13" s="163"/>
    </row>
    <row r="14" spans="1:7" x14ac:dyDescent="0.2">
      <c r="A14" s="113">
        <v>5</v>
      </c>
      <c r="B14" s="402" t="s">
        <v>326</v>
      </c>
      <c r="C14" s="402"/>
      <c r="D14" s="402"/>
      <c r="E14" s="115" t="s">
        <v>169</v>
      </c>
      <c r="F14" s="81">
        <v>11</v>
      </c>
    </row>
    <row r="15" spans="1:7" x14ac:dyDescent="0.2">
      <c r="A15" s="113">
        <v>6</v>
      </c>
      <c r="B15" s="402" t="s">
        <v>327</v>
      </c>
      <c r="C15" s="402"/>
      <c r="D15" s="402"/>
      <c r="E15" s="115" t="s">
        <v>328</v>
      </c>
      <c r="F15" s="81">
        <v>7</v>
      </c>
    </row>
    <row r="16" spans="1:7" x14ac:dyDescent="0.2">
      <c r="A16" s="113">
        <v>7</v>
      </c>
      <c r="B16" s="402" t="s">
        <v>329</v>
      </c>
      <c r="C16" s="402"/>
      <c r="D16" s="402"/>
      <c r="E16" s="115" t="s">
        <v>330</v>
      </c>
      <c r="F16" s="81">
        <v>2</v>
      </c>
    </row>
    <row r="17" spans="1:8" x14ac:dyDescent="0.2">
      <c r="A17" s="113"/>
      <c r="B17" s="439" t="s">
        <v>331</v>
      </c>
      <c r="C17" s="439"/>
      <c r="D17" s="439"/>
      <c r="E17" s="125"/>
      <c r="F17" s="167"/>
    </row>
    <row r="18" spans="1:8" x14ac:dyDescent="0.2">
      <c r="A18" s="113">
        <v>8</v>
      </c>
      <c r="B18" s="402" t="s">
        <v>332</v>
      </c>
      <c r="C18" s="402"/>
      <c r="D18" s="402"/>
      <c r="E18" s="115" t="s">
        <v>169</v>
      </c>
      <c r="F18" s="81">
        <v>8</v>
      </c>
    </row>
    <row r="19" spans="1:8" ht="35.25" customHeight="1" x14ac:dyDescent="0.2">
      <c r="A19" s="113">
        <v>9</v>
      </c>
      <c r="B19" s="402" t="s">
        <v>333</v>
      </c>
      <c r="C19" s="402"/>
      <c r="D19" s="402"/>
      <c r="E19" s="115" t="s">
        <v>334</v>
      </c>
      <c r="F19" s="81">
        <v>1970</v>
      </c>
    </row>
    <row r="20" spans="1:8" x14ac:dyDescent="0.2">
      <c r="A20" s="113"/>
      <c r="B20" s="439" t="s">
        <v>335</v>
      </c>
      <c r="C20" s="439"/>
      <c r="D20" s="439"/>
      <c r="E20" s="125"/>
      <c r="F20" s="167"/>
    </row>
    <row r="21" spans="1:8" x14ac:dyDescent="0.2">
      <c r="A21" s="113">
        <v>10</v>
      </c>
      <c r="B21" s="402" t="s">
        <v>336</v>
      </c>
      <c r="C21" s="402"/>
      <c r="D21" s="402"/>
      <c r="E21" s="115" t="s">
        <v>0</v>
      </c>
      <c r="F21" s="168">
        <v>0.30199999999999999</v>
      </c>
    </row>
    <row r="22" spans="1:8" ht="57" customHeight="1" x14ac:dyDescent="0.2">
      <c r="A22" s="113">
        <v>11</v>
      </c>
      <c r="B22" s="361" t="s">
        <v>337</v>
      </c>
      <c r="C22" s="362"/>
      <c r="D22" s="363"/>
      <c r="E22" s="115" t="s">
        <v>241</v>
      </c>
      <c r="F22" s="81">
        <v>100</v>
      </c>
    </row>
    <row r="23" spans="1:8" x14ac:dyDescent="0.2">
      <c r="A23" s="113">
        <v>12</v>
      </c>
      <c r="B23" s="116" t="s">
        <v>338</v>
      </c>
      <c r="C23" s="117"/>
      <c r="D23" s="118"/>
      <c r="E23" s="115" t="s">
        <v>1</v>
      </c>
      <c r="F23" s="81">
        <v>1</v>
      </c>
    </row>
    <row r="24" spans="1:8" ht="38.25" customHeight="1" x14ac:dyDescent="0.2">
      <c r="A24" s="113">
        <v>13</v>
      </c>
      <c r="B24" s="361" t="s">
        <v>339</v>
      </c>
      <c r="C24" s="362"/>
      <c r="D24" s="363"/>
      <c r="E24" s="115"/>
      <c r="F24" s="81">
        <v>6.5</v>
      </c>
    </row>
    <row r="25" spans="1:8" ht="37.5" customHeight="1" x14ac:dyDescent="0.2">
      <c r="A25" s="113">
        <v>14</v>
      </c>
      <c r="B25" s="361" t="s">
        <v>614</v>
      </c>
      <c r="C25" s="362"/>
      <c r="D25" s="363"/>
      <c r="E25" s="115" t="s">
        <v>340</v>
      </c>
      <c r="F25" s="81">
        <v>899.18</v>
      </c>
    </row>
    <row r="26" spans="1:8" s="112" customFormat="1" ht="8.25" customHeight="1" x14ac:dyDescent="0.2">
      <c r="A26" s="119"/>
      <c r="B26" s="120"/>
      <c r="C26" s="121"/>
      <c r="D26" s="53"/>
      <c r="E26" s="164"/>
      <c r="F26" s="121"/>
    </row>
    <row r="27" spans="1:8" s="112" customFormat="1" ht="14.25" x14ac:dyDescent="0.2">
      <c r="A27" s="109" t="s">
        <v>202</v>
      </c>
      <c r="B27" s="107"/>
      <c r="C27" s="108"/>
      <c r="D27" s="108"/>
      <c r="E27" s="107"/>
      <c r="F27" s="108"/>
    </row>
    <row r="28" spans="1:8" ht="28.5" x14ac:dyDescent="0.2">
      <c r="A28" s="110" t="s">
        <v>91</v>
      </c>
      <c r="B28" s="110" t="s">
        <v>227</v>
      </c>
      <c r="C28" s="110" t="s">
        <v>167</v>
      </c>
      <c r="D28" s="110" t="s">
        <v>94</v>
      </c>
      <c r="E28" s="435" t="s">
        <v>204</v>
      </c>
      <c r="F28" s="436"/>
      <c r="G28" s="135"/>
      <c r="H28" s="135"/>
    </row>
    <row r="29" spans="1:8" x14ac:dyDescent="0.2">
      <c r="A29" s="94">
        <v>1</v>
      </c>
      <c r="B29" s="110">
        <v>2</v>
      </c>
      <c r="C29" s="94">
        <v>3</v>
      </c>
      <c r="D29" s="94">
        <v>4</v>
      </c>
      <c r="E29" s="437">
        <v>5</v>
      </c>
      <c r="F29" s="438"/>
      <c r="G29" s="135"/>
      <c r="H29" s="135"/>
    </row>
    <row r="30" spans="1:8" ht="49.5" customHeight="1" x14ac:dyDescent="0.2">
      <c r="A30" s="113">
        <v>15</v>
      </c>
      <c r="B30" s="122" t="s">
        <v>341</v>
      </c>
      <c r="C30" s="115" t="s">
        <v>342</v>
      </c>
      <c r="D30" s="81">
        <f>ROUND(F13/7,2)</f>
        <v>4.29</v>
      </c>
      <c r="E30" s="429" t="s">
        <v>343</v>
      </c>
      <c r="F30" s="430">
        <f>ROUND(30/7,2)</f>
        <v>4.29</v>
      </c>
      <c r="G30" s="434"/>
      <c r="H30" s="434"/>
    </row>
    <row r="31" spans="1:8" ht="30" x14ac:dyDescent="0.2">
      <c r="A31" s="113">
        <v>16</v>
      </c>
      <c r="B31" s="122" t="s">
        <v>344</v>
      </c>
      <c r="C31" s="115" t="s">
        <v>345</v>
      </c>
      <c r="D31" s="57">
        <f>ROUND(12*(365/12)/F13,0)</f>
        <v>12</v>
      </c>
      <c r="E31" s="429" t="s">
        <v>346</v>
      </c>
      <c r="F31" s="430"/>
      <c r="G31" s="135"/>
      <c r="H31" s="135"/>
    </row>
    <row r="32" spans="1:8" ht="29.25" x14ac:dyDescent="0.2">
      <c r="A32" s="113">
        <v>17</v>
      </c>
      <c r="B32" s="122" t="s">
        <v>347</v>
      </c>
      <c r="C32" s="113" t="s">
        <v>200</v>
      </c>
      <c r="D32" s="297">
        <f>ROUND(F22*F12*(F10+F11*D31),0)</f>
        <v>13031500</v>
      </c>
      <c r="E32" s="429" t="s">
        <v>348</v>
      </c>
      <c r="F32" s="430"/>
      <c r="G32" s="135"/>
      <c r="H32" s="135"/>
    </row>
    <row r="33" spans="1:8" ht="49.5" customHeight="1" x14ac:dyDescent="0.2">
      <c r="A33" s="113">
        <v>18</v>
      </c>
      <c r="B33" s="122" t="s">
        <v>349</v>
      </c>
      <c r="C33" s="113" t="s">
        <v>200</v>
      </c>
      <c r="D33" s="297">
        <f>ROUND(F25*F12*D31*F11,0)</f>
        <v>7229407</v>
      </c>
      <c r="E33" s="429" t="s">
        <v>350</v>
      </c>
      <c r="F33" s="430"/>
      <c r="G33" s="135"/>
      <c r="H33" s="135"/>
    </row>
    <row r="34" spans="1:8" ht="49.5" customHeight="1" x14ac:dyDescent="0.2">
      <c r="A34" s="113">
        <v>19</v>
      </c>
      <c r="B34" s="122" t="s">
        <v>351</v>
      </c>
      <c r="C34" s="113" t="s">
        <v>200</v>
      </c>
      <c r="D34" s="297">
        <f>F12*F25*((F15*F14*D30*D31-F19*F16)/F18)</f>
        <v>902169.77350000129</v>
      </c>
      <c r="E34" s="429" t="s">
        <v>352</v>
      </c>
      <c r="F34" s="430"/>
      <c r="G34" s="434"/>
      <c r="H34" s="434"/>
    </row>
    <row r="35" spans="1:8" ht="45" x14ac:dyDescent="0.2">
      <c r="A35" s="113">
        <v>20</v>
      </c>
      <c r="B35" s="122" t="s">
        <v>353</v>
      </c>
      <c r="C35" s="113" t="s">
        <v>200</v>
      </c>
      <c r="D35" s="297">
        <f>D34+D34*F21</f>
        <v>1174625.0450970016</v>
      </c>
      <c r="E35" s="429" t="s">
        <v>354</v>
      </c>
      <c r="F35" s="430"/>
      <c r="G35" s="135"/>
      <c r="H35" s="135"/>
    </row>
    <row r="36" spans="1:8" x14ac:dyDescent="0.2">
      <c r="A36" s="113">
        <v>21</v>
      </c>
      <c r="B36" s="122" t="s">
        <v>355</v>
      </c>
      <c r="C36" s="113" t="s">
        <v>200</v>
      </c>
      <c r="D36" s="297">
        <f>(D32+D33+D35)/F24</f>
        <v>3297774.1607841542</v>
      </c>
      <c r="E36" s="431" t="s">
        <v>356</v>
      </c>
      <c r="F36" s="432"/>
    </row>
    <row r="37" spans="1:8" ht="8.25" customHeight="1" x14ac:dyDescent="0.2">
      <c r="A37" s="126"/>
      <c r="B37" s="127"/>
      <c r="C37" s="89"/>
      <c r="D37" s="128"/>
      <c r="E37" s="165"/>
      <c r="F37" s="129"/>
    </row>
    <row r="38" spans="1:8" x14ac:dyDescent="0.2">
      <c r="A38" s="166" t="s">
        <v>154</v>
      </c>
      <c r="B38" s="127"/>
      <c r="C38" s="89"/>
      <c r="D38" s="128"/>
      <c r="E38" s="165"/>
      <c r="F38" s="129"/>
    </row>
    <row r="39" spans="1:8" x14ac:dyDescent="0.2">
      <c r="A39" s="97" t="s">
        <v>155</v>
      </c>
      <c r="B39" s="393" t="s">
        <v>357</v>
      </c>
      <c r="C39" s="393"/>
      <c r="D39" s="393"/>
      <c r="E39" s="393"/>
      <c r="F39" s="393"/>
    </row>
    <row r="40" spans="1:8" ht="39" customHeight="1" x14ac:dyDescent="0.2">
      <c r="A40" s="97" t="s">
        <v>279</v>
      </c>
      <c r="B40" s="393" t="s">
        <v>358</v>
      </c>
      <c r="C40" s="393"/>
      <c r="D40" s="393"/>
      <c r="E40" s="393"/>
      <c r="F40" s="393"/>
    </row>
    <row r="41" spans="1:8" x14ac:dyDescent="0.2">
      <c r="A41" s="97" t="s">
        <v>624</v>
      </c>
      <c r="B41" s="433" t="s">
        <v>359</v>
      </c>
      <c r="C41" s="433"/>
      <c r="D41" s="433"/>
      <c r="E41" s="433"/>
      <c r="F41" s="433"/>
    </row>
    <row r="42" spans="1:8" x14ac:dyDescent="0.2">
      <c r="A42" s="77" t="s">
        <v>152</v>
      </c>
      <c r="B42" s="130"/>
      <c r="C42" s="131"/>
      <c r="D42" s="132"/>
      <c r="E42" s="133"/>
      <c r="F42" s="133"/>
    </row>
    <row r="43" spans="1:8" x14ac:dyDescent="0.2">
      <c r="A43" s="77"/>
      <c r="B43" s="130"/>
      <c r="C43" s="131"/>
      <c r="D43" s="132"/>
      <c r="E43" s="133"/>
      <c r="F43" s="133"/>
    </row>
    <row r="44" spans="1:8" x14ac:dyDescent="0.2">
      <c r="A44" s="77" t="s">
        <v>153</v>
      </c>
      <c r="B44" s="130"/>
      <c r="C44" s="131"/>
      <c r="D44" s="132"/>
      <c r="E44" s="133"/>
      <c r="F44" s="133"/>
    </row>
    <row r="45" spans="1:8" x14ac:dyDescent="0.2">
      <c r="A45" s="131"/>
      <c r="B45" s="130"/>
      <c r="C45" s="131"/>
      <c r="D45" s="132"/>
      <c r="E45" s="133"/>
      <c r="F45" s="133"/>
    </row>
  </sheetData>
  <mergeCells count="35">
    <mergeCell ref="A1:F1"/>
    <mergeCell ref="A3:B3"/>
    <mergeCell ref="A4:B4"/>
    <mergeCell ref="B7:D7"/>
    <mergeCell ref="B8:D8"/>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B24:D24"/>
    <mergeCell ref="B25:D25"/>
    <mergeCell ref="E28:F28"/>
    <mergeCell ref="E29:F29"/>
    <mergeCell ref="E30:F30"/>
    <mergeCell ref="G30:H30"/>
    <mergeCell ref="E31:F31"/>
    <mergeCell ref="E32:F32"/>
    <mergeCell ref="E33:F33"/>
    <mergeCell ref="E34:F34"/>
    <mergeCell ref="G34:H34"/>
    <mergeCell ref="E35:F35"/>
    <mergeCell ref="E36:F36"/>
    <mergeCell ref="B39:F39"/>
    <mergeCell ref="B40:F40"/>
    <mergeCell ref="B41:F4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69"/>
  <sheetViews>
    <sheetView workbookViewId="0">
      <selection activeCell="M51" sqref="M51"/>
    </sheetView>
  </sheetViews>
  <sheetFormatPr defaultRowHeight="15" x14ac:dyDescent="0.2"/>
  <cols>
    <col min="1" max="1" width="11.7109375" style="137" customWidth="1"/>
    <col min="2" max="2" width="41.7109375" style="138" customWidth="1"/>
    <col min="3" max="3" width="8.28515625" style="80" customWidth="1"/>
    <col min="4" max="4" width="15" style="80" customWidth="1"/>
    <col min="5" max="6" width="10.7109375" style="80" customWidth="1"/>
    <col min="7" max="16384" width="9.140625" style="80"/>
  </cols>
  <sheetData>
    <row r="2" spans="1:6" ht="31.5" customHeight="1" x14ac:dyDescent="0.2">
      <c r="A2" s="441" t="s">
        <v>226</v>
      </c>
      <c r="B2" s="441"/>
      <c r="C2" s="441"/>
      <c r="D2" s="441"/>
      <c r="E2" s="441"/>
      <c r="F2" s="441"/>
    </row>
    <row r="3" spans="1:6" x14ac:dyDescent="0.2">
      <c r="A3" s="107"/>
      <c r="B3" s="107"/>
      <c r="C3" s="107"/>
      <c r="D3" s="107"/>
      <c r="E3" s="107"/>
      <c r="F3" s="107"/>
    </row>
    <row r="4" spans="1:6" x14ac:dyDescent="0.2">
      <c r="A4" s="42" t="s">
        <v>88</v>
      </c>
      <c r="B4" s="107"/>
      <c r="C4" s="107"/>
      <c r="D4" s="107"/>
      <c r="E4" s="107"/>
      <c r="F4" s="107"/>
    </row>
    <row r="5" spans="1:6" x14ac:dyDescent="0.2">
      <c r="A5" s="43" t="s">
        <v>89</v>
      </c>
      <c r="B5" s="107"/>
      <c r="C5" s="108"/>
      <c r="D5" s="108"/>
      <c r="E5" s="108"/>
      <c r="F5" s="108"/>
    </row>
    <row r="6" spans="1:6" x14ac:dyDescent="0.2">
      <c r="A6" s="43"/>
      <c r="B6" s="107"/>
      <c r="C6" s="108"/>
      <c r="D6" s="108"/>
      <c r="E6" s="108"/>
      <c r="F6" s="108"/>
    </row>
    <row r="7" spans="1:6" x14ac:dyDescent="0.2">
      <c r="A7" s="109" t="s">
        <v>90</v>
      </c>
      <c r="B7" s="107"/>
      <c r="C7" s="108"/>
      <c r="D7" s="108"/>
      <c r="E7" s="108"/>
      <c r="F7" s="108"/>
    </row>
    <row r="8" spans="1:6" s="111" customFormat="1" ht="14.25" x14ac:dyDescent="0.2">
      <c r="A8" s="110" t="s">
        <v>91</v>
      </c>
      <c r="B8" s="397" t="s">
        <v>227</v>
      </c>
      <c r="C8" s="397"/>
      <c r="D8" s="397"/>
      <c r="E8" s="110" t="s">
        <v>167</v>
      </c>
      <c r="F8" s="110" t="s">
        <v>94</v>
      </c>
    </row>
    <row r="9" spans="1:6" s="112" customFormat="1" ht="14.25" x14ac:dyDescent="0.2">
      <c r="A9" s="94">
        <v>1</v>
      </c>
      <c r="B9" s="397">
        <v>2</v>
      </c>
      <c r="C9" s="397"/>
      <c r="D9" s="397"/>
      <c r="E9" s="94">
        <v>3</v>
      </c>
      <c r="F9" s="94">
        <v>4</v>
      </c>
    </row>
    <row r="10" spans="1:6" x14ac:dyDescent="0.2">
      <c r="A10" s="96"/>
      <c r="B10" s="440" t="s">
        <v>604</v>
      </c>
      <c r="C10" s="440"/>
      <c r="D10" s="440"/>
      <c r="E10" s="96"/>
      <c r="F10" s="96"/>
    </row>
    <row r="11" spans="1:6" x14ac:dyDescent="0.2">
      <c r="A11" s="113">
        <v>1</v>
      </c>
      <c r="B11" s="402" t="s">
        <v>228</v>
      </c>
      <c r="C11" s="402"/>
      <c r="D11" s="402"/>
      <c r="E11" s="113"/>
      <c r="F11" s="113"/>
    </row>
    <row r="12" spans="1:6" x14ac:dyDescent="0.2">
      <c r="A12" s="113">
        <v>2</v>
      </c>
      <c r="B12" s="402" t="s">
        <v>229</v>
      </c>
      <c r="C12" s="402"/>
      <c r="D12" s="402"/>
      <c r="E12" s="113"/>
      <c r="F12" s="113"/>
    </row>
    <row r="13" spans="1:6" x14ac:dyDescent="0.2">
      <c r="A13" s="113">
        <v>3</v>
      </c>
      <c r="B13" s="402" t="s">
        <v>230</v>
      </c>
      <c r="C13" s="402"/>
      <c r="D13" s="402"/>
      <c r="E13" s="113" t="s">
        <v>63</v>
      </c>
      <c r="F13" s="81">
        <f>F14+F15+F16</f>
        <v>31</v>
      </c>
    </row>
    <row r="14" spans="1:6" ht="48.75" customHeight="1" x14ac:dyDescent="0.2">
      <c r="A14" s="114" t="s">
        <v>36</v>
      </c>
      <c r="B14" s="402" t="s">
        <v>175</v>
      </c>
      <c r="C14" s="402"/>
      <c r="D14" s="402"/>
      <c r="E14" s="113" t="s">
        <v>63</v>
      </c>
      <c r="F14" s="81">
        <v>25</v>
      </c>
    </row>
    <row r="15" spans="1:6" ht="34.5" customHeight="1" x14ac:dyDescent="0.2">
      <c r="A15" s="114" t="s">
        <v>37</v>
      </c>
      <c r="B15" s="402" t="s">
        <v>176</v>
      </c>
      <c r="C15" s="402"/>
      <c r="D15" s="402"/>
      <c r="E15" s="113" t="s">
        <v>63</v>
      </c>
      <c r="F15" s="81">
        <v>5</v>
      </c>
    </row>
    <row r="16" spans="1:6" x14ac:dyDescent="0.2">
      <c r="A16" s="114" t="s">
        <v>38</v>
      </c>
      <c r="B16" s="402" t="s">
        <v>178</v>
      </c>
      <c r="C16" s="402"/>
      <c r="D16" s="402"/>
      <c r="E16" s="113" t="s">
        <v>63</v>
      </c>
      <c r="F16" s="81">
        <v>1</v>
      </c>
    </row>
    <row r="17" spans="1:6" ht="42.75" customHeight="1" x14ac:dyDescent="0.2">
      <c r="A17" s="113">
        <v>4</v>
      </c>
      <c r="B17" s="402" t="s">
        <v>231</v>
      </c>
      <c r="C17" s="402"/>
      <c r="D17" s="402"/>
      <c r="E17" s="113" t="s">
        <v>173</v>
      </c>
      <c r="F17" s="81">
        <v>30</v>
      </c>
    </row>
    <row r="18" spans="1:6" x14ac:dyDescent="0.2">
      <c r="A18" s="113">
        <v>5</v>
      </c>
      <c r="B18" s="402" t="s">
        <v>232</v>
      </c>
      <c r="C18" s="402"/>
      <c r="D18" s="402"/>
      <c r="E18" s="113" t="s">
        <v>233</v>
      </c>
      <c r="F18" s="81">
        <v>1</v>
      </c>
    </row>
    <row r="19" spans="1:6" x14ac:dyDescent="0.2">
      <c r="A19" s="113">
        <v>6</v>
      </c>
      <c r="B19" s="402" t="s">
        <v>234</v>
      </c>
      <c r="C19" s="402"/>
      <c r="D19" s="402"/>
      <c r="E19" s="113" t="s">
        <v>233</v>
      </c>
      <c r="F19" s="81">
        <v>10</v>
      </c>
    </row>
    <row r="20" spans="1:6" ht="30" x14ac:dyDescent="0.2">
      <c r="A20" s="113">
        <v>7</v>
      </c>
      <c r="B20" s="402" t="s">
        <v>170</v>
      </c>
      <c r="C20" s="402"/>
      <c r="D20" s="402"/>
      <c r="E20" s="115" t="s">
        <v>235</v>
      </c>
      <c r="F20" s="81">
        <v>300</v>
      </c>
    </row>
    <row r="21" spans="1:6" ht="30" x14ac:dyDescent="0.2">
      <c r="A21" s="113">
        <v>8</v>
      </c>
      <c r="B21" s="361" t="s">
        <v>236</v>
      </c>
      <c r="C21" s="362"/>
      <c r="D21" s="363"/>
      <c r="E21" s="115" t="s">
        <v>235</v>
      </c>
      <c r="F21" s="81">
        <v>1</v>
      </c>
    </row>
    <row r="22" spans="1:6" ht="30" x14ac:dyDescent="0.2">
      <c r="A22" s="113">
        <v>9</v>
      </c>
      <c r="B22" s="361" t="s">
        <v>237</v>
      </c>
      <c r="C22" s="362"/>
      <c r="D22" s="363"/>
      <c r="E22" s="115" t="s">
        <v>235</v>
      </c>
      <c r="F22" s="81">
        <v>1</v>
      </c>
    </row>
    <row r="23" spans="1:6" ht="30" x14ac:dyDescent="0.2">
      <c r="A23" s="113">
        <v>10</v>
      </c>
      <c r="B23" s="361" t="s">
        <v>238</v>
      </c>
      <c r="C23" s="362"/>
      <c r="D23" s="363"/>
      <c r="E23" s="115" t="s">
        <v>235</v>
      </c>
      <c r="F23" s="81">
        <v>3</v>
      </c>
    </row>
    <row r="24" spans="1:6" x14ac:dyDescent="0.2">
      <c r="A24" s="113">
        <v>11</v>
      </c>
      <c r="B24" s="402" t="s">
        <v>239</v>
      </c>
      <c r="C24" s="402"/>
      <c r="D24" s="402"/>
      <c r="E24" s="113"/>
      <c r="F24" s="113"/>
    </row>
    <row r="25" spans="1:6" ht="32.25" customHeight="1" x14ac:dyDescent="0.2">
      <c r="A25" s="113">
        <v>12</v>
      </c>
      <c r="B25" s="402" t="s">
        <v>240</v>
      </c>
      <c r="C25" s="402"/>
      <c r="D25" s="402"/>
      <c r="E25" s="113" t="s">
        <v>241</v>
      </c>
      <c r="F25" s="81">
        <v>500</v>
      </c>
    </row>
    <row r="26" spans="1:6" ht="32.25" customHeight="1" x14ac:dyDescent="0.2">
      <c r="A26" s="113">
        <v>13</v>
      </c>
      <c r="B26" s="402" t="s">
        <v>242</v>
      </c>
      <c r="C26" s="402"/>
      <c r="D26" s="402"/>
      <c r="E26" s="113" t="s">
        <v>241</v>
      </c>
      <c r="F26" s="81">
        <v>450</v>
      </c>
    </row>
    <row r="27" spans="1:6" ht="30" customHeight="1" x14ac:dyDescent="0.2">
      <c r="A27" s="113">
        <v>14</v>
      </c>
      <c r="B27" s="402" t="s">
        <v>243</v>
      </c>
      <c r="C27" s="402"/>
      <c r="D27" s="402"/>
      <c r="E27" s="113" t="s">
        <v>241</v>
      </c>
      <c r="F27" s="81">
        <v>350</v>
      </c>
    </row>
    <row r="28" spans="1:6" ht="35.25" customHeight="1" x14ac:dyDescent="0.2">
      <c r="A28" s="113">
        <v>15</v>
      </c>
      <c r="B28" s="402" t="s">
        <v>244</v>
      </c>
      <c r="C28" s="402"/>
      <c r="D28" s="402"/>
      <c r="E28" s="115" t="s">
        <v>245</v>
      </c>
      <c r="F28" s="81">
        <v>7000</v>
      </c>
    </row>
    <row r="29" spans="1:6" x14ac:dyDescent="0.2">
      <c r="A29" s="113">
        <v>16</v>
      </c>
      <c r="B29" s="392" t="s">
        <v>246</v>
      </c>
      <c r="C29" s="392"/>
      <c r="D29" s="392"/>
      <c r="E29" s="49"/>
      <c r="F29" s="81"/>
    </row>
    <row r="30" spans="1:6" ht="30.75" customHeight="1" x14ac:dyDescent="0.2">
      <c r="A30" s="93" t="s">
        <v>247</v>
      </c>
      <c r="B30" s="392" t="s">
        <v>248</v>
      </c>
      <c r="C30" s="392"/>
      <c r="D30" s="392"/>
      <c r="E30" s="49"/>
      <c r="F30" s="81"/>
    </row>
    <row r="31" spans="1:6" ht="31.5" customHeight="1" x14ac:dyDescent="0.2">
      <c r="A31" s="114" t="s">
        <v>249</v>
      </c>
      <c r="B31" s="402" t="s">
        <v>250</v>
      </c>
      <c r="C31" s="402"/>
      <c r="D31" s="402"/>
      <c r="E31" s="113" t="s">
        <v>173</v>
      </c>
      <c r="F31" s="81">
        <v>20</v>
      </c>
    </row>
    <row r="32" spans="1:6" ht="31.5" customHeight="1" x14ac:dyDescent="0.2">
      <c r="A32" s="114" t="s">
        <v>251</v>
      </c>
      <c r="B32" s="402" t="s">
        <v>252</v>
      </c>
      <c r="C32" s="402" t="s">
        <v>196</v>
      </c>
      <c r="D32" s="402"/>
      <c r="E32" s="113" t="s">
        <v>199</v>
      </c>
      <c r="F32" s="81">
        <v>2500</v>
      </c>
    </row>
    <row r="33" spans="1:6" ht="31.5" customHeight="1" x14ac:dyDescent="0.2">
      <c r="A33" s="113">
        <v>17</v>
      </c>
      <c r="B33" s="402" t="s">
        <v>609</v>
      </c>
      <c r="C33" s="402"/>
      <c r="D33" s="402"/>
      <c r="E33" s="113"/>
      <c r="F33" s="81">
        <v>6.5</v>
      </c>
    </row>
    <row r="34" spans="1:6" x14ac:dyDescent="0.2">
      <c r="A34" s="113">
        <v>18</v>
      </c>
      <c r="B34" s="402" t="s">
        <v>253</v>
      </c>
      <c r="C34" s="402"/>
      <c r="D34" s="402"/>
      <c r="E34" s="113"/>
      <c r="F34" s="81"/>
    </row>
    <row r="35" spans="1:6" ht="36" customHeight="1" x14ac:dyDescent="0.2">
      <c r="A35" s="114" t="s">
        <v>254</v>
      </c>
      <c r="B35" s="449" t="s">
        <v>181</v>
      </c>
      <c r="C35" s="449"/>
      <c r="D35" s="449"/>
      <c r="E35" s="113" t="s">
        <v>182</v>
      </c>
      <c r="F35" s="81">
        <v>51</v>
      </c>
    </row>
    <row r="36" spans="1:6" ht="36" customHeight="1" x14ac:dyDescent="0.2">
      <c r="A36" s="114" t="s">
        <v>255</v>
      </c>
      <c r="B36" s="449" t="s">
        <v>184</v>
      </c>
      <c r="C36" s="449"/>
      <c r="D36" s="449"/>
      <c r="E36" s="113" t="s">
        <v>182</v>
      </c>
      <c r="F36" s="81">
        <v>33</v>
      </c>
    </row>
    <row r="37" spans="1:6" x14ac:dyDescent="0.2">
      <c r="A37" s="114" t="s">
        <v>256</v>
      </c>
      <c r="B37" s="449" t="s">
        <v>186</v>
      </c>
      <c r="C37" s="449"/>
      <c r="D37" s="449"/>
      <c r="E37" s="113" t="s">
        <v>182</v>
      </c>
      <c r="F37" s="81">
        <v>23</v>
      </c>
    </row>
    <row r="38" spans="1:6" ht="36.75" customHeight="1" x14ac:dyDescent="0.2">
      <c r="A38" s="113">
        <v>19</v>
      </c>
      <c r="B38" s="402" t="s">
        <v>257</v>
      </c>
      <c r="C38" s="402"/>
      <c r="D38" s="402"/>
      <c r="E38" s="113" t="s">
        <v>169</v>
      </c>
      <c r="F38" s="81">
        <v>0.3</v>
      </c>
    </row>
    <row r="39" spans="1:6" x14ac:dyDescent="0.2">
      <c r="A39" s="119"/>
      <c r="B39" s="120"/>
      <c r="C39" s="121"/>
      <c r="D39" s="53"/>
      <c r="E39" s="121"/>
      <c r="F39" s="121"/>
    </row>
    <row r="40" spans="1:6" x14ac:dyDescent="0.2">
      <c r="A40" s="109" t="s">
        <v>202</v>
      </c>
      <c r="B40" s="107"/>
      <c r="C40" s="108"/>
      <c r="D40" s="108"/>
      <c r="E40" s="108"/>
      <c r="F40" s="108"/>
    </row>
    <row r="41" spans="1:6" s="111" customFormat="1" ht="28.5" x14ac:dyDescent="0.2">
      <c r="A41" s="110" t="s">
        <v>91</v>
      </c>
      <c r="B41" s="110" t="s">
        <v>227</v>
      </c>
      <c r="C41" s="110" t="s">
        <v>167</v>
      </c>
      <c r="D41" s="110" t="s">
        <v>94</v>
      </c>
      <c r="E41" s="435" t="s">
        <v>258</v>
      </c>
      <c r="F41" s="450"/>
    </row>
    <row r="42" spans="1:6" s="112" customFormat="1" ht="15" customHeight="1" x14ac:dyDescent="0.2">
      <c r="A42" s="94">
        <v>1</v>
      </c>
      <c r="B42" s="110">
        <v>2</v>
      </c>
      <c r="C42" s="94">
        <v>3</v>
      </c>
      <c r="D42" s="94">
        <v>4</v>
      </c>
      <c r="E42" s="437">
        <v>5</v>
      </c>
      <c r="F42" s="445"/>
    </row>
    <row r="43" spans="1:6" s="112" customFormat="1" ht="15" customHeight="1" x14ac:dyDescent="0.2">
      <c r="A43" s="94"/>
      <c r="B43" s="95" t="s">
        <v>259</v>
      </c>
      <c r="C43" s="94"/>
      <c r="D43" s="94"/>
      <c r="E43" s="437"/>
      <c r="F43" s="445"/>
    </row>
    <row r="44" spans="1:6" ht="45" x14ac:dyDescent="0.2">
      <c r="A44" s="113">
        <v>21</v>
      </c>
      <c r="B44" s="122" t="s">
        <v>260</v>
      </c>
      <c r="C44" s="113" t="s">
        <v>64</v>
      </c>
      <c r="D44" s="289">
        <f>ROUND(F17/F31,0)</f>
        <v>2</v>
      </c>
      <c r="E44" s="429" t="s">
        <v>261</v>
      </c>
      <c r="F44" s="446"/>
    </row>
    <row r="45" spans="1:6" ht="45" x14ac:dyDescent="0.2">
      <c r="A45" s="113">
        <v>22</v>
      </c>
      <c r="B45" s="122" t="s">
        <v>262</v>
      </c>
      <c r="C45" s="113" t="s">
        <v>169</v>
      </c>
      <c r="D45" s="289">
        <f>ROUND((F14/F35+F15/F36+F16/F37)*2+F38,2)</f>
        <v>1.67</v>
      </c>
      <c r="E45" s="429" t="s">
        <v>263</v>
      </c>
      <c r="F45" s="446"/>
    </row>
    <row r="46" spans="1:6" ht="45" x14ac:dyDescent="0.2">
      <c r="A46" s="113">
        <v>23</v>
      </c>
      <c r="B46" s="122" t="s">
        <v>264</v>
      </c>
      <c r="C46" s="113" t="s">
        <v>199</v>
      </c>
      <c r="D46" s="290">
        <f>ROUND(F32*D45*D44*F19/F18,0)</f>
        <v>83500</v>
      </c>
      <c r="E46" s="431" t="s">
        <v>265</v>
      </c>
      <c r="F46" s="432"/>
    </row>
    <row r="47" spans="1:6" s="112" customFormat="1" ht="15" customHeight="1" x14ac:dyDescent="0.2">
      <c r="A47" s="94"/>
      <c r="B47" s="95" t="s">
        <v>266</v>
      </c>
      <c r="C47" s="94"/>
      <c r="D47" s="291"/>
      <c r="E47" s="437"/>
      <c r="F47" s="445"/>
    </row>
    <row r="48" spans="1:6" ht="75" x14ac:dyDescent="0.2">
      <c r="A48" s="113">
        <v>24</v>
      </c>
      <c r="B48" s="122" t="s">
        <v>267</v>
      </c>
      <c r="C48" s="113" t="s">
        <v>199</v>
      </c>
      <c r="D48" s="290">
        <f>ROUND(F17*2*(F19/F18)*F28,0)</f>
        <v>4200000</v>
      </c>
      <c r="E48" s="431" t="s">
        <v>268</v>
      </c>
      <c r="F48" s="432"/>
    </row>
    <row r="49" spans="1:6" s="112" customFormat="1" ht="15" customHeight="1" x14ac:dyDescent="0.2">
      <c r="A49" s="94"/>
      <c r="B49" s="95" t="s">
        <v>269</v>
      </c>
      <c r="C49" s="94"/>
      <c r="D49" s="123"/>
      <c r="E49" s="437"/>
      <c r="F49" s="445"/>
    </row>
    <row r="50" spans="1:6" ht="45" x14ac:dyDescent="0.2">
      <c r="A50" s="113">
        <v>25</v>
      </c>
      <c r="B50" s="122" t="s">
        <v>270</v>
      </c>
      <c r="C50" s="113" t="s">
        <v>199</v>
      </c>
      <c r="D50" s="290">
        <f>ROUND(F25*F21*F17*F19/F18,0)</f>
        <v>150000</v>
      </c>
      <c r="E50" s="429" t="s">
        <v>271</v>
      </c>
      <c r="F50" s="446"/>
    </row>
    <row r="51" spans="1:6" ht="45" x14ac:dyDescent="0.2">
      <c r="A51" s="113">
        <v>26</v>
      </c>
      <c r="B51" s="122" t="s">
        <v>272</v>
      </c>
      <c r="C51" s="113" t="s">
        <v>199</v>
      </c>
      <c r="D51" s="290">
        <f>ROUND(F26*F22*F17*(F19/F18),0)</f>
        <v>135000</v>
      </c>
      <c r="E51" s="429" t="s">
        <v>273</v>
      </c>
      <c r="F51" s="446"/>
    </row>
    <row r="52" spans="1:6" ht="44.25" x14ac:dyDescent="0.2">
      <c r="A52" s="113">
        <v>27</v>
      </c>
      <c r="B52" s="122" t="s">
        <v>274</v>
      </c>
      <c r="C52" s="113" t="s">
        <v>199</v>
      </c>
      <c r="D52" s="290">
        <f>ROUND(F27*F17*F20,0)</f>
        <v>3150000</v>
      </c>
      <c r="E52" s="447" t="s">
        <v>275</v>
      </c>
      <c r="F52" s="448"/>
    </row>
    <row r="53" spans="1:6" s="112" customFormat="1" ht="57" customHeight="1" x14ac:dyDescent="0.2">
      <c r="A53" s="94">
        <v>28</v>
      </c>
      <c r="B53" s="125" t="s">
        <v>276</v>
      </c>
      <c r="C53" s="94" t="s">
        <v>199</v>
      </c>
      <c r="D53" s="292">
        <f>D48+D46+D51+D52+D51+D50</f>
        <v>7853500</v>
      </c>
      <c r="E53" s="443" t="s">
        <v>277</v>
      </c>
      <c r="F53" s="444"/>
    </row>
    <row r="54" spans="1:6" s="112" customFormat="1" ht="14.25" x14ac:dyDescent="0.2">
      <c r="A54" s="94">
        <v>29</v>
      </c>
      <c r="B54" s="125" t="s">
        <v>151</v>
      </c>
      <c r="C54" s="94"/>
      <c r="D54" s="292">
        <f>ROUND(D53/F33,0)</f>
        <v>1208231</v>
      </c>
      <c r="E54" s="443"/>
      <c r="F54" s="444"/>
    </row>
    <row r="55" spans="1:6" s="112" customFormat="1" ht="14.25" x14ac:dyDescent="0.2">
      <c r="A55" s="126"/>
      <c r="B55" s="127"/>
      <c r="C55" s="89"/>
      <c r="D55" s="128"/>
      <c r="E55" s="128"/>
      <c r="F55" s="129"/>
    </row>
    <row r="56" spans="1:6" s="112" customFormat="1" ht="14.25" x14ac:dyDescent="0.2">
      <c r="A56" s="77" t="s">
        <v>152</v>
      </c>
      <c r="B56" s="130"/>
      <c r="C56" s="131"/>
      <c r="D56" s="132"/>
      <c r="E56" s="133"/>
      <c r="F56" s="133"/>
    </row>
    <row r="57" spans="1:6" s="112" customFormat="1" ht="14.25" x14ac:dyDescent="0.2">
      <c r="A57" s="77"/>
      <c r="B57" s="130"/>
      <c r="C57" s="131"/>
      <c r="D57" s="132"/>
      <c r="E57" s="133"/>
      <c r="F57" s="133"/>
    </row>
    <row r="58" spans="1:6" s="112" customFormat="1" ht="14.25" x14ac:dyDescent="0.2">
      <c r="A58" s="77" t="s">
        <v>153</v>
      </c>
      <c r="B58" s="130"/>
      <c r="C58" s="131"/>
      <c r="D58" s="132"/>
      <c r="E58" s="133"/>
      <c r="F58" s="133"/>
    </row>
    <row r="59" spans="1:6" s="112" customFormat="1" ht="14.25" x14ac:dyDescent="0.2">
      <c r="A59" s="131"/>
      <c r="B59" s="130"/>
      <c r="C59" s="131"/>
      <c r="D59" s="132"/>
      <c r="E59" s="133"/>
      <c r="F59" s="133"/>
    </row>
    <row r="60" spans="1:6" x14ac:dyDescent="0.2">
      <c r="A60" s="105" t="s">
        <v>278</v>
      </c>
      <c r="B60" s="134"/>
      <c r="C60" s="135"/>
      <c r="D60" s="135"/>
      <c r="E60" s="121"/>
      <c r="F60" s="121"/>
    </row>
    <row r="61" spans="1:6" ht="31.5" customHeight="1" x14ac:dyDescent="0.2">
      <c r="A61" s="80" t="s">
        <v>155</v>
      </c>
      <c r="B61" s="341" t="s">
        <v>607</v>
      </c>
      <c r="C61" s="341"/>
      <c r="D61" s="341"/>
      <c r="E61" s="341"/>
      <c r="F61" s="341"/>
    </row>
    <row r="62" spans="1:6" ht="93" customHeight="1" x14ac:dyDescent="0.2">
      <c r="A62" s="80" t="s">
        <v>279</v>
      </c>
      <c r="B62" s="341" t="s">
        <v>606</v>
      </c>
      <c r="C62" s="341"/>
      <c r="D62" s="341"/>
      <c r="E62" s="341"/>
      <c r="F62" s="341"/>
    </row>
    <row r="63" spans="1:6" s="75" customFormat="1" ht="46.5" customHeight="1" x14ac:dyDescent="0.2">
      <c r="A63" s="75" t="s">
        <v>160</v>
      </c>
      <c r="B63" s="341" t="s">
        <v>605</v>
      </c>
      <c r="C63" s="341"/>
      <c r="D63" s="341"/>
      <c r="E63" s="341"/>
      <c r="F63" s="341"/>
    </row>
    <row r="64" spans="1:6" ht="31.5" customHeight="1" x14ac:dyDescent="0.2">
      <c r="A64" s="80" t="s">
        <v>162</v>
      </c>
      <c r="B64" s="341" t="s">
        <v>220</v>
      </c>
      <c r="C64" s="341"/>
      <c r="D64" s="341"/>
      <c r="E64" s="341"/>
      <c r="F64" s="341"/>
    </row>
    <row r="65" spans="1:6" s="75" customFormat="1" ht="49.5" customHeight="1" x14ac:dyDescent="0.2">
      <c r="A65" s="75" t="s">
        <v>221</v>
      </c>
      <c r="B65" s="341" t="s">
        <v>280</v>
      </c>
      <c r="C65" s="341"/>
      <c r="D65" s="341"/>
      <c r="E65" s="341"/>
      <c r="F65" s="341"/>
    </row>
    <row r="66" spans="1:6" s="75" customFormat="1" x14ac:dyDescent="0.2">
      <c r="A66" s="75" t="s">
        <v>222</v>
      </c>
      <c r="B66" s="341" t="s">
        <v>281</v>
      </c>
      <c r="C66" s="341"/>
      <c r="D66" s="341"/>
      <c r="E66" s="341"/>
      <c r="F66" s="341"/>
    </row>
    <row r="67" spans="1:6" s="75" customFormat="1" ht="30.75" customHeight="1" x14ac:dyDescent="0.2">
      <c r="A67" s="75" t="s">
        <v>224</v>
      </c>
      <c r="B67" s="341" t="s">
        <v>282</v>
      </c>
      <c r="C67" s="341"/>
      <c r="D67" s="341"/>
      <c r="E67" s="341"/>
      <c r="F67" s="341"/>
    </row>
    <row r="68" spans="1:6" s="75" customFormat="1" ht="97.5" customHeight="1" x14ac:dyDescent="0.2">
      <c r="A68" s="75" t="s">
        <v>283</v>
      </c>
      <c r="B68" s="341" t="s">
        <v>608</v>
      </c>
      <c r="C68" s="341"/>
      <c r="D68" s="341"/>
      <c r="E68" s="341"/>
      <c r="F68" s="341"/>
    </row>
    <row r="69" spans="1:6" ht="30" x14ac:dyDescent="0.2">
      <c r="A69" s="136" t="s">
        <v>284</v>
      </c>
      <c r="B69" s="341" t="s">
        <v>285</v>
      </c>
      <c r="C69" s="341"/>
      <c r="D69" s="341"/>
      <c r="E69" s="341"/>
      <c r="F69" s="341"/>
    </row>
  </sheetData>
  <mergeCells count="55">
    <mergeCell ref="A2:F2"/>
    <mergeCell ref="B8:D8"/>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B26:D26"/>
    <mergeCell ref="B27:D27"/>
    <mergeCell ref="B28:D28"/>
    <mergeCell ref="B29:D29"/>
    <mergeCell ref="B30:D30"/>
    <mergeCell ref="B31:D31"/>
    <mergeCell ref="B32:D32"/>
    <mergeCell ref="B33:D33"/>
    <mergeCell ref="B34:D34"/>
    <mergeCell ref="B35:D35"/>
    <mergeCell ref="B36:D36"/>
    <mergeCell ref="B37:D37"/>
    <mergeCell ref="B38:D38"/>
    <mergeCell ref="E41:F41"/>
    <mergeCell ref="E42:F42"/>
    <mergeCell ref="E43:F43"/>
    <mergeCell ref="E44:F44"/>
    <mergeCell ref="E45:F45"/>
    <mergeCell ref="E46:F46"/>
    <mergeCell ref="E47:F47"/>
    <mergeCell ref="E48:F48"/>
    <mergeCell ref="E49:F49"/>
    <mergeCell ref="E50:F50"/>
    <mergeCell ref="E51:F51"/>
    <mergeCell ref="E52:F52"/>
    <mergeCell ref="E53:F53"/>
    <mergeCell ref="E54:F54"/>
    <mergeCell ref="B61:F61"/>
    <mergeCell ref="B68:F68"/>
    <mergeCell ref="B69:F69"/>
    <mergeCell ref="B62:F62"/>
    <mergeCell ref="B63:F63"/>
    <mergeCell ref="B64:F64"/>
    <mergeCell ref="B65:F65"/>
    <mergeCell ref="B66:F66"/>
    <mergeCell ref="B67:F6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15</vt:i4>
      </vt:variant>
    </vt:vector>
  </HeadingPairs>
  <TitlesOfParts>
    <vt:vector size="15" baseType="lpstr">
      <vt:lpstr>Прил.2.3</vt:lpstr>
      <vt:lpstr>2.3.1.Переб.Свод</vt:lpstr>
      <vt:lpstr>2.3.1.1.Переб. СХод</vt:lpstr>
      <vt:lpstr>2.3.1.2.Переб. на буксире</vt:lpstr>
      <vt:lpstr>2.3.1.3.Переб.на прицепебез ДМ</vt:lpstr>
      <vt:lpstr>2.3.1.4.Переб. на прицепе с ДМ</vt:lpstr>
      <vt:lpstr>2.3.1.5.Переб. РД</vt:lpstr>
      <vt:lpstr>2.3.2.Вахтовая надбавка</vt:lpstr>
      <vt:lpstr>2.3.3.Вахтовый метод</vt:lpstr>
      <vt:lpstr>2.3.4.Перевозка 3 км</vt:lpstr>
      <vt:lpstr>2.3.5.СМОНУТ</vt:lpstr>
      <vt:lpstr>2.3.6.Командировка</vt:lpstr>
      <vt:lpstr>03_Информлист</vt:lpstr>
      <vt:lpstr>04_Участник</vt:lpstr>
      <vt:lpstr>05_Режим</vt:lpstr>
    </vt:vector>
  </TitlesOfParts>
  <Company>ПАО «НК «Роснефть»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Прил.2. Форма расчета НМЦ на СМР базисно-индексным методом</dc:title>
  <dc:subject>МУК ПАО НК Роснефть «Расчет НМЦ при проведении закупок на выполнение работ по капитальному строительству, на поставку МТР, на выполнение прочих работ и оказание услуг»</dc:subject>
  <dc:creator>AV_Sultanov2@rosneft.ru</dc:creator>
  <cp:keywords>Расчеты Прочих и лимитированных затрат</cp:keywords>
  <cp:lastModifiedBy>Калын Гузелия Фанусовна</cp:lastModifiedBy>
  <cp:lastPrinted>2020-09-26T15:37:11Z</cp:lastPrinted>
  <dcterms:created xsi:type="dcterms:W3CDTF">2014-04-17T11:43:57Z</dcterms:created>
  <dcterms:modified xsi:type="dcterms:W3CDTF">2021-02-08T05:29:36Z</dcterms:modified>
  <cp:category>ДПУЭиРГБ</cp:category>
</cp:coreProperties>
</file>